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brian\OneDrive\wpdata\Consulting\Alexei\"/>
    </mc:Choice>
  </mc:AlternateContent>
  <xr:revisionPtr revIDLastSave="2657" documentId="8_{F4A4DAAF-7C2C-42B8-9691-AC799402BC32}" xr6:coauthVersionLast="44" xr6:coauthVersionMax="44" xr10:uidLastSave="{F4FACEF1-20A5-4F8E-87CC-B8D6EC20BB15}"/>
  <bookViews>
    <workbookView xWindow="-103" yWindow="-103" windowWidth="17760" windowHeight="9480" activeTab="1" xr2:uid="{00000000-000D-0000-FFFF-FFFF00000000}"/>
  </bookViews>
  <sheets>
    <sheet name="Model" sheetId="2" r:id="rId1"/>
    <sheet name="Dashboard" sheetId="7" r:id="rId2"/>
    <sheet name="SIPS ETF" sheetId="6" r:id="rId3"/>
    <sheet name="PMTable" sheetId="9" r:id="rId4"/>
    <sheet name="SIPmath Chart Data" sheetId="10" r:id="rId5"/>
  </sheets>
  <definedNames>
    <definedName name="Fcst_Yr_1">PMTable!$C$4:$C$1003</definedName>
    <definedName name="Fcst_Yr_2">PMTable!$D$4:$D$1003</definedName>
    <definedName name="Fcst_Yr_3">PMTable!$E$4:$E$1003</definedName>
    <definedName name="Fcst_Yr_4">PMTable!$F$4:$F$1003</definedName>
    <definedName name="Fcst_Yr_5">PMTable!$G$4:$G$1003</definedName>
    <definedName name="Investment">Model!$C$3</definedName>
    <definedName name="PM__Excess_Return_over_RF_axis_lbls">OFFSET( 'SIPmath Chart Data'!$X$219:$X$320, 0, 0, 'SIPmath Chart Data'!$X$6 )</definedName>
    <definedName name="PM__Excess_Return_over_RF_bins">'SIPmath Chart Data'!$X$14:$X$114</definedName>
    <definedName name="PM__Excess_Return_over_RF_freq">'SIPmath Chart Data'!$X$116:$X$217</definedName>
    <definedName name="PM__Excess_Return_over_RF_hist_data">OFFSET( 'SIPmath Chart Data'!$X$116:$X$217, 0, 0, 'SIPmath Chart Data'!$X$6 )</definedName>
    <definedName name="PM__Excess_Return_over_RF_lbls">'SIPmath Chart Data'!$X$219:$X$320</definedName>
    <definedName name="PM_cdf_Y">'SIPmath Chart Data'!$A$322:$A$426</definedName>
    <definedName name="PM_DfltBins">10</definedName>
    <definedName name="PM_Fcst_Yr_1_axis_lbls">OFFSET( 'SIPmath Chart Data'!$B$219:$B$320, 0, 0, 'SIPmath Chart Data'!$B$6 )</definedName>
    <definedName name="PM_Fcst_Yr_1_bins">'SIPmath Chart Data'!$B$14:$B$114</definedName>
    <definedName name="PM_Fcst_Yr_1_cdf_X">'SIPmath Chart Data'!$B$322:$B$426</definedName>
    <definedName name="PM_Fcst_Yr_1_freq">'SIPmath Chart Data'!$B$116:$B$217</definedName>
    <definedName name="PM_Fcst_Yr_1_hist_data">OFFSET( 'SIPmath Chart Data'!$B$116:$B$217, 0, 0, 'SIPmath Chart Data'!$B$6 )</definedName>
    <definedName name="PM_Fcst_Yr_1_lbls">'SIPmath Chart Data'!$B$219:$B$320</definedName>
    <definedName name="PM_Fcst_Yr_2_axis_lbls">OFFSET( 'SIPmath Chart Data'!$C$219:$C$320, 0, 0, 'SIPmath Chart Data'!$C$6 )</definedName>
    <definedName name="PM_Fcst_Yr_2_bins">'SIPmath Chart Data'!$C$14:$C$114</definedName>
    <definedName name="PM_Fcst_Yr_2_cdf_X">'SIPmath Chart Data'!$C$322:$C$426</definedName>
    <definedName name="PM_Fcst_Yr_2_freq">'SIPmath Chart Data'!$C$116:$C$217</definedName>
    <definedName name="PM_Fcst_Yr_2_hist_data">OFFSET( 'SIPmath Chart Data'!$C$116:$C$217, 0, 0, 'SIPmath Chart Data'!$C$6 )</definedName>
    <definedName name="PM_Fcst_Yr_2_lbls">'SIPmath Chart Data'!$C$219:$C$320</definedName>
    <definedName name="PM_Fcst_Yr_3_axis_lbls">OFFSET( 'SIPmath Chart Data'!$D$219:$D$320, 0, 0, 'SIPmath Chart Data'!$D$6 )</definedName>
    <definedName name="PM_Fcst_Yr_3_bins">'SIPmath Chart Data'!$D$14:$D$114</definedName>
    <definedName name="PM_Fcst_Yr_3_cdf_X">'SIPmath Chart Data'!$D$322:$D$426</definedName>
    <definedName name="PM_Fcst_Yr_3_freq">'SIPmath Chart Data'!$D$116:$D$217</definedName>
    <definedName name="PM_Fcst_Yr_3_hist_data">OFFSET( 'SIPmath Chart Data'!$D$116:$D$217, 0, 0, 'SIPmath Chart Data'!$D$6 )</definedName>
    <definedName name="PM_Fcst_Yr_3_lbls">'SIPmath Chart Data'!$D$219:$D$320</definedName>
    <definedName name="PM_Fcst_Yr_4_axis_lbls">OFFSET( 'SIPmath Chart Data'!$E$219:$E$320, 0, 0, 'SIPmath Chart Data'!$E$6 )</definedName>
    <definedName name="PM_Fcst_Yr_4_bins">'SIPmath Chart Data'!$E$14:$E$114</definedName>
    <definedName name="PM_Fcst_Yr_4_cdf_X">'SIPmath Chart Data'!$E$322:$E$426</definedName>
    <definedName name="PM_Fcst_Yr_4_freq">'SIPmath Chart Data'!$E$116:$E$217</definedName>
    <definedName name="PM_Fcst_Yr_4_hist_data">OFFSET( 'SIPmath Chart Data'!$E$116:$E$217, 0, 0, 'SIPmath Chart Data'!$E$6 )</definedName>
    <definedName name="PM_Fcst_Yr_4_lbls">'SIPmath Chart Data'!$E$219:$E$320</definedName>
    <definedName name="PM_Fcst_Yr_5_axis_lbls">OFFSET( 'SIPmath Chart Data'!$F$219:$F$320, 0, 0, 'SIPmath Chart Data'!$F$6 )</definedName>
    <definedName name="PM_Fcst_Yr_5_bins">'SIPmath Chart Data'!$F$14:$F$114</definedName>
    <definedName name="PM_Fcst_Yr_5_cdf_X">'SIPmath Chart Data'!$F$322:$F$426</definedName>
    <definedName name="PM_Fcst_Yr_5_freq">'SIPmath Chart Data'!$F$116:$F$217</definedName>
    <definedName name="PM_Fcst_Yr_5_hist_data">OFFSET( 'SIPmath Chart Data'!$F$116:$F$217, 0, 0, 'SIPmath Chart Data'!$F$6 )</definedName>
    <definedName name="PM_Fcst_Yr_5_lbls">'SIPmath Chart Data'!$F$219:$F$320</definedName>
    <definedName name="PM_Index">PMTable!$A$1</definedName>
    <definedName name="PM_InitialVariableID">1</definedName>
    <definedName name="PM_library_file_name">"Portfolio with ETFs Video 2 Final in video.xlsx"</definedName>
    <definedName name="PM_library_file_path">"C:\Users\brian\OneDrive\wpdata\Consulting\Alexei"</definedName>
    <definedName name="PM_local_library">TRUE</definedName>
    <definedName name="PM_MaxBins">100</definedName>
    <definedName name="PM_random_mode">TRUE</definedName>
    <definedName name="PM_Return_Year_5_axis_lbls">OFFSET( 'SIPmath Chart Data'!$G$219:$G$320, 0, 0, 'SIPmath Chart Data'!$G$6 )</definedName>
    <definedName name="PM_Return_Year_5_bins">'SIPmath Chart Data'!$G$14:$G$114</definedName>
    <definedName name="PM_Return_Year_5_cdf_X">'SIPmath Chart Data'!$G$322:$G$426</definedName>
    <definedName name="PM_Return_Year_5_freq">'SIPmath Chart Data'!$G$116:$G$217</definedName>
    <definedName name="PM_Return_Year_5_hist_data">OFFSET( 'SIPmath Chart Data'!$G$116:$G$217, 0, 0, 'SIPmath Chart Data'!$G$6 )</definedName>
    <definedName name="PM_Return_Year_5_lbls">'SIPmath Chart Data'!$G$219:$G$320</definedName>
    <definedName name="PM_sparklinesForInputs" hidden="1">TRUE</definedName>
    <definedName name="PM_sparklinesForOutputs" hidden="1">TRUE</definedName>
    <definedName name="PM_sparklinesIONumberOfBins" hidden="1">10</definedName>
    <definedName name="PM_Trials">1000</definedName>
    <definedName name="PM_Yr_5_Sample_axis_lbls">OFFSET( 'SIPmath Chart Data'!#REF!, 0, 0, 'SIPmath Chart Data'!#REF! )</definedName>
    <definedName name="PM_Yr_5_Sample_bins">'SIPmath Chart Data'!#REF!</definedName>
    <definedName name="PM_Yr_5_Sample_cdf_X">'SIPmath Chart Data'!#REF!</definedName>
    <definedName name="PM_Yr_5_Sample_freq">'SIPmath Chart Data'!#REF!</definedName>
    <definedName name="PM_Yr_5_Sample_hist_data">OFFSET( 'SIPmath Chart Data'!#REF!, 0, 0, 'SIPmath Chart Data'!#REF! )</definedName>
    <definedName name="PM_Yr_5_Sample_lbls">'SIPmath Chart Data'!#REF!</definedName>
    <definedName name="Portfolio">Model!$C$7:$C$12</definedName>
    <definedName name="Results">Model!$C$7:$C$25</definedName>
    <definedName name="Return_Year_5">PMTable!$H$4:$H$1003</definedName>
    <definedName name="s_DIA">'SIPS ETF'!$D$4:$D$19</definedName>
    <definedName name="s_MDY">'SIPS ETF'!$C$4:$C$19</definedName>
    <definedName name="s_SLYG">'SIPS ETF'!$E$4:$E$19</definedName>
    <definedName name="s_SLYV">'SIPS ETF'!$F$4:$F$19</definedName>
    <definedName name="s_SPY">'SIPS ETF'!$B$4:$B$19</definedName>
    <definedName name="s_XLE">'SIPS ETF'!$G$4:$G$19</definedName>
    <definedName name="solver_adj" localSheetId="0" hidden="1">Model!$C$7:$C$11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Model!$C$20</definedName>
    <definedName name="solver_lhs2" localSheetId="0" hidden="1">Model!$C$7:$C$11</definedName>
    <definedName name="solver_lhs3" localSheetId="0" hidden="1">Model!$C$7:$C$11</definedName>
    <definedName name="solver_lhs4" localSheetId="0" hidden="1">Model!$C$7:$C$12</definedName>
    <definedName name="solver_lhs5" localSheetId="0" hidden="1">Model!$C$7:$C$12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4</definedName>
    <definedName name="solver_nwt" localSheetId="0" hidden="1">1</definedName>
    <definedName name="solver_opt" localSheetId="0" hidden="1">Model!$C$24</definedName>
    <definedName name="solver_pre" localSheetId="0" hidden="1">0.000001</definedName>
    <definedName name="solver_rbv" localSheetId="0" hidden="1">2</definedName>
    <definedName name="solver_rel1" localSheetId="0" hidden="1">3</definedName>
    <definedName name="solver_rel2" localSheetId="0" hidden="1">1</definedName>
    <definedName name="solver_rel3" localSheetId="0" hidden="1">1</definedName>
    <definedName name="solver_rel4" localSheetId="0" hidden="1">3</definedName>
    <definedName name="solver_rel5" localSheetId="0" hidden="1">3</definedName>
    <definedName name="solver_rhs1" localSheetId="0" hidden="1">0</definedName>
    <definedName name="solver_rhs2" localSheetId="0" hidden="1">Model!$D$7:$D$11</definedName>
    <definedName name="solver_rhs3" localSheetId="0" hidden="1">1</definedName>
    <definedName name="solver_rhs4" localSheetId="0" hidden="1">0</definedName>
    <definedName name="solver_rhs5" localSheetId="0" hidden="1">0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0" i="6" l="1"/>
  <c r="H29" i="6"/>
  <c r="G32" i="6"/>
  <c r="G31" i="6"/>
  <c r="F32" i="6"/>
  <c r="F31" i="6"/>
  <c r="Y9" i="6"/>
  <c r="X9" i="6"/>
  <c r="W9" i="6"/>
  <c r="V9" i="6"/>
  <c r="U9" i="6"/>
  <c r="T9" i="6"/>
  <c r="Y8" i="6"/>
  <c r="X8" i="6"/>
  <c r="W8" i="6"/>
  <c r="V8" i="6"/>
  <c r="U8" i="6"/>
  <c r="T8" i="6"/>
  <c r="Y7" i="6"/>
  <c r="X7" i="6"/>
  <c r="W7" i="6"/>
  <c r="V7" i="6"/>
  <c r="U7" i="6"/>
  <c r="T7" i="6"/>
  <c r="Y6" i="6"/>
  <c r="X6" i="6"/>
  <c r="W6" i="6"/>
  <c r="V6" i="6"/>
  <c r="U6" i="6"/>
  <c r="T6" i="6"/>
  <c r="Y5" i="6"/>
  <c r="X5" i="6"/>
  <c r="W5" i="6"/>
  <c r="V5" i="6"/>
  <c r="U5" i="6"/>
  <c r="T5" i="6"/>
  <c r="Y4" i="6"/>
  <c r="X4" i="6"/>
  <c r="W4" i="6"/>
  <c r="V4" i="6"/>
  <c r="U4" i="6"/>
  <c r="T4" i="6"/>
  <c r="Q9" i="6" l="1"/>
  <c r="P9" i="6"/>
  <c r="O9" i="6"/>
  <c r="N9" i="6"/>
  <c r="M9" i="6"/>
  <c r="L9" i="6"/>
  <c r="Q8" i="6"/>
  <c r="P8" i="6"/>
  <c r="O8" i="6"/>
  <c r="N8" i="6"/>
  <c r="M8" i="6"/>
  <c r="L8" i="6"/>
  <c r="Q7" i="6"/>
  <c r="P7" i="6"/>
  <c r="O7" i="6"/>
  <c r="N7" i="6"/>
  <c r="M7" i="6"/>
  <c r="L7" i="6"/>
  <c r="Q6" i="6"/>
  <c r="P6" i="6"/>
  <c r="O6" i="6"/>
  <c r="N6" i="6"/>
  <c r="M6" i="6"/>
  <c r="L6" i="6"/>
  <c r="Q5" i="6"/>
  <c r="P5" i="6"/>
  <c r="O5" i="6"/>
  <c r="N5" i="6"/>
  <c r="M5" i="6"/>
  <c r="L5" i="6"/>
  <c r="Q4" i="6"/>
  <c r="P4" i="6"/>
  <c r="O4" i="6"/>
  <c r="N4" i="6"/>
  <c r="M4" i="6"/>
  <c r="L4" i="6"/>
  <c r="C26" i="2"/>
  <c r="D33" i="2" l="1"/>
  <c r="D32" i="2"/>
  <c r="C16" i="2"/>
  <c r="C62" i="2"/>
  <c r="F54" i="2"/>
  <c r="E54" i="2"/>
  <c r="D54" i="2"/>
  <c r="C54" i="2"/>
  <c r="C25" i="2"/>
  <c r="D35" i="2"/>
  <c r="D34" i="2"/>
  <c r="D31" i="2"/>
  <c r="C61" i="2" l="1"/>
  <c r="F322" i="10"/>
  <c r="F323" i="10"/>
  <c r="F324" i="10"/>
  <c r="F325" i="10"/>
  <c r="F326" i="10"/>
  <c r="F327" i="10"/>
  <c r="F328" i="10"/>
  <c r="F329" i="10"/>
  <c r="F330" i="10"/>
  <c r="F331" i="10"/>
  <c r="F332" i="10"/>
  <c r="F333" i="10"/>
  <c r="F334" i="10"/>
  <c r="F335" i="10"/>
  <c r="F336" i="10"/>
  <c r="F337" i="10"/>
  <c r="F338" i="10"/>
  <c r="F339" i="10"/>
  <c r="F340" i="10"/>
  <c r="F341" i="10"/>
  <c r="F342" i="10"/>
  <c r="F343" i="10"/>
  <c r="F344" i="10"/>
  <c r="F345" i="10"/>
  <c r="F346" i="10"/>
  <c r="F347" i="10"/>
  <c r="F348" i="10"/>
  <c r="F349" i="10"/>
  <c r="F350" i="10"/>
  <c r="F351" i="10"/>
  <c r="F352" i="10"/>
  <c r="F353" i="10"/>
  <c r="F354" i="10"/>
  <c r="F355" i="10"/>
  <c r="F356" i="10"/>
  <c r="F357" i="10"/>
  <c r="F358" i="10"/>
  <c r="F359" i="10"/>
  <c r="F360" i="10"/>
  <c r="F361" i="10"/>
  <c r="F362" i="10"/>
  <c r="F363" i="10"/>
  <c r="F364" i="10"/>
  <c r="F365" i="10"/>
  <c r="F366" i="10"/>
  <c r="F367" i="10"/>
  <c r="F368" i="10"/>
  <c r="F369" i="10"/>
  <c r="F370" i="10"/>
  <c r="F371" i="10"/>
  <c r="F372" i="10"/>
  <c r="F373" i="10"/>
  <c r="F374" i="10"/>
  <c r="F375" i="10"/>
  <c r="F376" i="10"/>
  <c r="F377" i="10"/>
  <c r="F378" i="10"/>
  <c r="F379" i="10"/>
  <c r="F380" i="10"/>
  <c r="F381" i="10"/>
  <c r="F382" i="10"/>
  <c r="F383" i="10"/>
  <c r="F384" i="10"/>
  <c r="F385" i="10"/>
  <c r="F386" i="10"/>
  <c r="F387" i="10"/>
  <c r="F388" i="10"/>
  <c r="F389" i="10"/>
  <c r="F390" i="10"/>
  <c r="F391" i="10"/>
  <c r="F392" i="10"/>
  <c r="F393" i="10"/>
  <c r="F394" i="10"/>
  <c r="F395" i="10"/>
  <c r="F396" i="10"/>
  <c r="F397" i="10"/>
  <c r="F398" i="10"/>
  <c r="F399" i="10"/>
  <c r="F400" i="10"/>
  <c r="F401" i="10"/>
  <c r="F402" i="10"/>
  <c r="F403" i="10"/>
  <c r="F404" i="10"/>
  <c r="F405" i="10"/>
  <c r="F406" i="10"/>
  <c r="F407" i="10"/>
  <c r="F408" i="10"/>
  <c r="F409" i="10"/>
  <c r="F410" i="10"/>
  <c r="F411" i="10"/>
  <c r="F412" i="10"/>
  <c r="F413" i="10"/>
  <c r="F414" i="10"/>
  <c r="F415" i="10"/>
  <c r="F416" i="10"/>
  <c r="F417" i="10"/>
  <c r="F418" i="10"/>
  <c r="F419" i="10"/>
  <c r="F420" i="10"/>
  <c r="F421" i="10"/>
  <c r="F422" i="10"/>
  <c r="F423" i="10"/>
  <c r="F424" i="10"/>
  <c r="F425" i="10"/>
  <c r="F426" i="10"/>
  <c r="F6" i="10"/>
  <c r="G322" i="10"/>
  <c r="G323" i="10"/>
  <c r="G324" i="10"/>
  <c r="G325" i="10"/>
  <c r="G326" i="10"/>
  <c r="G327" i="10"/>
  <c r="G328" i="10"/>
  <c r="G329" i="10"/>
  <c r="G330" i="10"/>
  <c r="G331" i="10"/>
  <c r="G332" i="10"/>
  <c r="G333" i="10"/>
  <c r="G334" i="10"/>
  <c r="G335" i="10"/>
  <c r="G336" i="10"/>
  <c r="G337" i="10"/>
  <c r="G338" i="10"/>
  <c r="G339" i="10"/>
  <c r="G340" i="10"/>
  <c r="G341" i="10"/>
  <c r="G342" i="10"/>
  <c r="G343" i="10"/>
  <c r="G344" i="10"/>
  <c r="G345" i="10"/>
  <c r="G346" i="10"/>
  <c r="G347" i="10"/>
  <c r="G348" i="10"/>
  <c r="G349" i="10"/>
  <c r="G350" i="10"/>
  <c r="G351" i="10"/>
  <c r="G352" i="10"/>
  <c r="G353" i="10"/>
  <c r="G354" i="10"/>
  <c r="G355" i="10"/>
  <c r="G356" i="10"/>
  <c r="G357" i="10"/>
  <c r="G358" i="10"/>
  <c r="G359" i="10"/>
  <c r="G360" i="10"/>
  <c r="G361" i="10"/>
  <c r="G362" i="10"/>
  <c r="G363" i="10"/>
  <c r="G364" i="10"/>
  <c r="G365" i="10"/>
  <c r="G366" i="10"/>
  <c r="G367" i="10"/>
  <c r="G368" i="10"/>
  <c r="G369" i="10"/>
  <c r="G370" i="10"/>
  <c r="G371" i="10"/>
  <c r="G372" i="10"/>
  <c r="G373" i="10"/>
  <c r="G374" i="10"/>
  <c r="G375" i="10"/>
  <c r="G376" i="10"/>
  <c r="G377" i="10"/>
  <c r="G378" i="10"/>
  <c r="G379" i="10"/>
  <c r="G380" i="10"/>
  <c r="G381" i="10"/>
  <c r="G382" i="10"/>
  <c r="G383" i="10"/>
  <c r="G384" i="10"/>
  <c r="G385" i="10"/>
  <c r="G386" i="10"/>
  <c r="G387" i="10"/>
  <c r="G388" i="10"/>
  <c r="G389" i="10"/>
  <c r="G390" i="10"/>
  <c r="G391" i="10"/>
  <c r="G392" i="10"/>
  <c r="G393" i="10"/>
  <c r="G394" i="10"/>
  <c r="G395" i="10"/>
  <c r="G396" i="10"/>
  <c r="G397" i="10"/>
  <c r="G398" i="10"/>
  <c r="G399" i="10"/>
  <c r="G400" i="10"/>
  <c r="G401" i="10"/>
  <c r="G402" i="10"/>
  <c r="G403" i="10"/>
  <c r="G404" i="10"/>
  <c r="G405" i="10"/>
  <c r="G406" i="10"/>
  <c r="G407" i="10"/>
  <c r="G408" i="10"/>
  <c r="G409" i="10"/>
  <c r="G410" i="10"/>
  <c r="G411" i="10"/>
  <c r="G412" i="10"/>
  <c r="G413" i="10"/>
  <c r="G414" i="10"/>
  <c r="G415" i="10"/>
  <c r="G416" i="10"/>
  <c r="G417" i="10"/>
  <c r="G418" i="10"/>
  <c r="G419" i="10"/>
  <c r="G420" i="10"/>
  <c r="G421" i="10"/>
  <c r="G422" i="10"/>
  <c r="G423" i="10"/>
  <c r="G424" i="10"/>
  <c r="G425" i="10"/>
  <c r="G426" i="10"/>
  <c r="G6" i="10"/>
  <c r="G13" i="10"/>
  <c r="G219" i="10" s="1"/>
  <c r="G12" i="10"/>
  <c r="G2" i="10"/>
  <c r="G3" i="10" s="1"/>
  <c r="D30" i="6"/>
  <c r="C30" i="6"/>
  <c r="D29" i="6"/>
  <c r="C29" i="6"/>
  <c r="G25" i="6"/>
  <c r="F25" i="6"/>
  <c r="E25" i="6"/>
  <c r="D25" i="6"/>
  <c r="C25" i="6"/>
  <c r="B25" i="6"/>
  <c r="G24" i="6"/>
  <c r="F24" i="6"/>
  <c r="E24" i="6"/>
  <c r="D24" i="6"/>
  <c r="C24" i="6"/>
  <c r="B24" i="6"/>
  <c r="G8" i="10" l="1"/>
  <c r="G14" i="10" s="1"/>
  <c r="G55" i="2"/>
  <c r="G220" i="10" l="1"/>
  <c r="G15" i="10"/>
  <c r="G22" i="6"/>
  <c r="F22" i="6"/>
  <c r="E22" i="6"/>
  <c r="D22" i="6"/>
  <c r="C22" i="6"/>
  <c r="B22" i="6"/>
  <c r="G21" i="6"/>
  <c r="G23" i="6" s="1"/>
  <c r="F21" i="6"/>
  <c r="F23" i="6" s="1"/>
  <c r="E21" i="6"/>
  <c r="E23" i="6" s="1"/>
  <c r="D21" i="6"/>
  <c r="D23" i="6" s="1"/>
  <c r="C21" i="6"/>
  <c r="C23" i="6" s="1"/>
  <c r="B21" i="6"/>
  <c r="B23" i="6" s="1"/>
  <c r="G16" i="10" l="1"/>
  <c r="G221" i="10"/>
  <c r="G222" i="10" l="1"/>
  <c r="G17" i="10"/>
  <c r="E322" i="10"/>
  <c r="E323" i="10"/>
  <c r="E324" i="10"/>
  <c r="E325" i="10"/>
  <c r="E326" i="10"/>
  <c r="E327" i="10"/>
  <c r="E328" i="10"/>
  <c r="E329" i="10"/>
  <c r="E330" i="10"/>
  <c r="E331" i="10"/>
  <c r="E332" i="10"/>
  <c r="E333" i="10"/>
  <c r="E334" i="10"/>
  <c r="E335" i="10"/>
  <c r="E336" i="10"/>
  <c r="E337" i="10"/>
  <c r="E338" i="10"/>
  <c r="E339" i="10"/>
  <c r="E340" i="10"/>
  <c r="E341" i="10"/>
  <c r="E342" i="10"/>
  <c r="E343" i="10"/>
  <c r="E344" i="10"/>
  <c r="E345" i="10"/>
  <c r="E346" i="10"/>
  <c r="E347" i="10"/>
  <c r="E348" i="10"/>
  <c r="E349" i="10"/>
  <c r="E350" i="10"/>
  <c r="E351" i="10"/>
  <c r="E352" i="10"/>
  <c r="E353" i="10"/>
  <c r="E354" i="10"/>
  <c r="E355" i="10"/>
  <c r="E356" i="10"/>
  <c r="E357" i="10"/>
  <c r="E358" i="10"/>
  <c r="E359" i="10"/>
  <c r="E360" i="10"/>
  <c r="E361" i="10"/>
  <c r="E362" i="10"/>
  <c r="E363" i="10"/>
  <c r="E364" i="10"/>
  <c r="E365" i="10"/>
  <c r="E366" i="10"/>
  <c r="E367" i="10"/>
  <c r="E368" i="10"/>
  <c r="E369" i="10"/>
  <c r="E370" i="10"/>
  <c r="E371" i="10"/>
  <c r="E372" i="10"/>
  <c r="E373" i="10"/>
  <c r="E374" i="10"/>
  <c r="E375" i="10"/>
  <c r="E376" i="10"/>
  <c r="E377" i="10"/>
  <c r="E378" i="10"/>
  <c r="E379" i="10"/>
  <c r="E380" i="10"/>
  <c r="E381" i="10"/>
  <c r="E382" i="10"/>
  <c r="E383" i="10"/>
  <c r="E384" i="10"/>
  <c r="E385" i="10"/>
  <c r="E386" i="10"/>
  <c r="E387" i="10"/>
  <c r="E388" i="10"/>
  <c r="E389" i="10"/>
  <c r="E390" i="10"/>
  <c r="E391" i="10"/>
  <c r="E392" i="10"/>
  <c r="E393" i="10"/>
  <c r="E394" i="10"/>
  <c r="E395" i="10"/>
  <c r="E396" i="10"/>
  <c r="E397" i="10"/>
  <c r="E398" i="10"/>
  <c r="E399" i="10"/>
  <c r="E400" i="10"/>
  <c r="E401" i="10"/>
  <c r="E402" i="10"/>
  <c r="E403" i="10"/>
  <c r="E404" i="10"/>
  <c r="E405" i="10"/>
  <c r="E406" i="10"/>
  <c r="E407" i="10"/>
  <c r="E408" i="10"/>
  <c r="E409" i="10"/>
  <c r="E410" i="10"/>
  <c r="E411" i="10"/>
  <c r="E412" i="10"/>
  <c r="E413" i="10"/>
  <c r="E414" i="10"/>
  <c r="E415" i="10"/>
  <c r="E416" i="10"/>
  <c r="E417" i="10"/>
  <c r="E418" i="10"/>
  <c r="E419" i="10"/>
  <c r="E420" i="10"/>
  <c r="E421" i="10"/>
  <c r="E422" i="10"/>
  <c r="E423" i="10"/>
  <c r="E424" i="10"/>
  <c r="E425" i="10"/>
  <c r="E426" i="10"/>
  <c r="E6" i="10"/>
  <c r="D322" i="10"/>
  <c r="D323" i="10"/>
  <c r="D324" i="10"/>
  <c r="D325" i="10"/>
  <c r="D326" i="10"/>
  <c r="D327" i="10"/>
  <c r="D328" i="10"/>
  <c r="D329" i="10"/>
  <c r="D330" i="10"/>
  <c r="D331" i="10"/>
  <c r="D332" i="10"/>
  <c r="D333" i="10"/>
  <c r="D334" i="10"/>
  <c r="D335" i="10"/>
  <c r="D336" i="10"/>
  <c r="D337" i="10"/>
  <c r="D338" i="10"/>
  <c r="D339" i="10"/>
  <c r="D340" i="10"/>
  <c r="D341" i="10"/>
  <c r="D342" i="10"/>
  <c r="D343" i="10"/>
  <c r="D344" i="10"/>
  <c r="D345" i="10"/>
  <c r="D346" i="10"/>
  <c r="D347" i="10"/>
  <c r="D348" i="10"/>
  <c r="D349" i="10"/>
  <c r="D350" i="10"/>
  <c r="D351" i="10"/>
  <c r="D352" i="10"/>
  <c r="D353" i="10"/>
  <c r="D354" i="10"/>
  <c r="D355" i="10"/>
  <c r="D356" i="10"/>
  <c r="D357" i="10"/>
  <c r="D358" i="10"/>
  <c r="D359" i="10"/>
  <c r="D360" i="10"/>
  <c r="D361" i="10"/>
  <c r="D362" i="10"/>
  <c r="D363" i="10"/>
  <c r="D364" i="10"/>
  <c r="D365" i="10"/>
  <c r="D366" i="10"/>
  <c r="D367" i="10"/>
  <c r="D368" i="10"/>
  <c r="D369" i="10"/>
  <c r="D370" i="10"/>
  <c r="D371" i="10"/>
  <c r="D372" i="10"/>
  <c r="D373" i="10"/>
  <c r="D374" i="10"/>
  <c r="D375" i="10"/>
  <c r="D376" i="10"/>
  <c r="D377" i="10"/>
  <c r="D378" i="10"/>
  <c r="D379" i="10"/>
  <c r="D380" i="10"/>
  <c r="D381" i="10"/>
  <c r="D382" i="10"/>
  <c r="D383" i="10"/>
  <c r="D384" i="10"/>
  <c r="D385" i="10"/>
  <c r="D386" i="10"/>
  <c r="D387" i="10"/>
  <c r="D388" i="10"/>
  <c r="D389" i="10"/>
  <c r="D390" i="10"/>
  <c r="D391" i="10"/>
  <c r="D392" i="10"/>
  <c r="D393" i="10"/>
  <c r="D394" i="10"/>
  <c r="D395" i="10"/>
  <c r="D396" i="10"/>
  <c r="D397" i="10"/>
  <c r="D398" i="10"/>
  <c r="D399" i="10"/>
  <c r="D400" i="10"/>
  <c r="D401" i="10"/>
  <c r="D402" i="10"/>
  <c r="D403" i="10"/>
  <c r="D404" i="10"/>
  <c r="D405" i="10"/>
  <c r="D406" i="10"/>
  <c r="D407" i="10"/>
  <c r="D408" i="10"/>
  <c r="D409" i="10"/>
  <c r="D410" i="10"/>
  <c r="D411" i="10"/>
  <c r="D412" i="10"/>
  <c r="D413" i="10"/>
  <c r="D414" i="10"/>
  <c r="D415" i="10"/>
  <c r="D416" i="10"/>
  <c r="D417" i="10"/>
  <c r="D418" i="10"/>
  <c r="D419" i="10"/>
  <c r="D420" i="10"/>
  <c r="D421" i="10"/>
  <c r="D422" i="10"/>
  <c r="D423" i="10"/>
  <c r="D424" i="10"/>
  <c r="D425" i="10"/>
  <c r="D426" i="10"/>
  <c r="D6" i="10"/>
  <c r="C322" i="10"/>
  <c r="C323" i="10"/>
  <c r="C324" i="10"/>
  <c r="C325" i="10"/>
  <c r="C326" i="10"/>
  <c r="C327" i="10"/>
  <c r="C328" i="10"/>
  <c r="C329" i="10"/>
  <c r="C330" i="10"/>
  <c r="C331" i="10"/>
  <c r="C332" i="10"/>
  <c r="C333" i="10"/>
  <c r="C334" i="10"/>
  <c r="C335" i="10"/>
  <c r="C336" i="10"/>
  <c r="C337" i="10"/>
  <c r="C338" i="10"/>
  <c r="C339" i="10"/>
  <c r="C340" i="10"/>
  <c r="C341" i="10"/>
  <c r="C342" i="10"/>
  <c r="C343" i="10"/>
  <c r="C344" i="10"/>
  <c r="C345" i="10"/>
  <c r="C346" i="10"/>
  <c r="C347" i="10"/>
  <c r="C348" i="10"/>
  <c r="C349" i="10"/>
  <c r="C350" i="10"/>
  <c r="C351" i="10"/>
  <c r="C352" i="10"/>
  <c r="C353" i="10"/>
  <c r="C354" i="10"/>
  <c r="C355" i="10"/>
  <c r="C356" i="10"/>
  <c r="C357" i="10"/>
  <c r="C358" i="10"/>
  <c r="C359" i="10"/>
  <c r="C360" i="10"/>
  <c r="C361" i="10"/>
  <c r="C362" i="10"/>
  <c r="C363" i="10"/>
  <c r="C364" i="10"/>
  <c r="C365" i="10"/>
  <c r="C366" i="10"/>
  <c r="C367" i="10"/>
  <c r="C368" i="10"/>
  <c r="C369" i="10"/>
  <c r="C370" i="10"/>
  <c r="C371" i="10"/>
  <c r="C372" i="10"/>
  <c r="C373" i="10"/>
  <c r="C374" i="10"/>
  <c r="C375" i="10"/>
  <c r="C376" i="10"/>
  <c r="C377" i="10"/>
  <c r="C378" i="10"/>
  <c r="C379" i="10"/>
  <c r="C380" i="10"/>
  <c r="C381" i="10"/>
  <c r="C382" i="10"/>
  <c r="C383" i="10"/>
  <c r="C384" i="10"/>
  <c r="C385" i="10"/>
  <c r="C386" i="10"/>
  <c r="C387" i="10"/>
  <c r="C388" i="10"/>
  <c r="C389" i="10"/>
  <c r="C390" i="10"/>
  <c r="C391" i="10"/>
  <c r="C392" i="10"/>
  <c r="C393" i="10"/>
  <c r="C394" i="10"/>
  <c r="C395" i="10"/>
  <c r="C396" i="10"/>
  <c r="C397" i="10"/>
  <c r="C398" i="10"/>
  <c r="C399" i="10"/>
  <c r="C400" i="10"/>
  <c r="C401" i="10"/>
  <c r="C402" i="10"/>
  <c r="C403" i="10"/>
  <c r="C404" i="10"/>
  <c r="C405" i="10"/>
  <c r="C406" i="10"/>
  <c r="C407" i="10"/>
  <c r="C408" i="10"/>
  <c r="C409" i="10"/>
  <c r="C410" i="10"/>
  <c r="C411" i="10"/>
  <c r="C412" i="10"/>
  <c r="C413" i="10"/>
  <c r="C414" i="10"/>
  <c r="C415" i="10"/>
  <c r="C416" i="10"/>
  <c r="C417" i="10"/>
  <c r="C418" i="10"/>
  <c r="C419" i="10"/>
  <c r="C420" i="10"/>
  <c r="C421" i="10"/>
  <c r="C422" i="10"/>
  <c r="C423" i="10"/>
  <c r="C424" i="10"/>
  <c r="C425" i="10"/>
  <c r="C426" i="10"/>
  <c r="C6" i="10"/>
  <c r="B322" i="10"/>
  <c r="B323" i="10"/>
  <c r="B324" i="10"/>
  <c r="B325" i="10"/>
  <c r="B326" i="10"/>
  <c r="B327" i="10"/>
  <c r="B328" i="10"/>
  <c r="B329" i="10"/>
  <c r="B330" i="10"/>
  <c r="B331" i="10"/>
  <c r="B332" i="10"/>
  <c r="B333" i="10"/>
  <c r="B334" i="10"/>
  <c r="B335" i="10"/>
  <c r="B336" i="10"/>
  <c r="B337" i="10"/>
  <c r="B338" i="10"/>
  <c r="B339" i="10"/>
  <c r="B340" i="10"/>
  <c r="B341" i="10"/>
  <c r="B342" i="10"/>
  <c r="B343" i="10"/>
  <c r="B344" i="10"/>
  <c r="B345" i="10"/>
  <c r="B346" i="10"/>
  <c r="B347" i="10"/>
  <c r="B348" i="10"/>
  <c r="B349" i="10"/>
  <c r="B350" i="10"/>
  <c r="B351" i="10"/>
  <c r="B352" i="10"/>
  <c r="B353" i="10"/>
  <c r="B354" i="10"/>
  <c r="B355" i="10"/>
  <c r="B356" i="10"/>
  <c r="B357" i="10"/>
  <c r="B358" i="10"/>
  <c r="B359" i="10"/>
  <c r="B360" i="10"/>
  <c r="B361" i="10"/>
  <c r="B362" i="10"/>
  <c r="B363" i="10"/>
  <c r="B364" i="10"/>
  <c r="B365" i="10"/>
  <c r="B366" i="10"/>
  <c r="B367" i="10"/>
  <c r="B368" i="10"/>
  <c r="B369" i="10"/>
  <c r="B370" i="10"/>
  <c r="B371" i="10"/>
  <c r="B372" i="10"/>
  <c r="B373" i="10"/>
  <c r="B374" i="10"/>
  <c r="B375" i="10"/>
  <c r="B376" i="10"/>
  <c r="B377" i="10"/>
  <c r="B378" i="10"/>
  <c r="B379" i="10"/>
  <c r="B380" i="10"/>
  <c r="B381" i="10"/>
  <c r="B382" i="10"/>
  <c r="B383" i="10"/>
  <c r="B384" i="10"/>
  <c r="B385" i="10"/>
  <c r="B386" i="10"/>
  <c r="B387" i="10"/>
  <c r="B388" i="10"/>
  <c r="B389" i="10"/>
  <c r="B390" i="10"/>
  <c r="B391" i="10"/>
  <c r="B392" i="10"/>
  <c r="B393" i="10"/>
  <c r="B394" i="10"/>
  <c r="B395" i="10"/>
  <c r="B396" i="10"/>
  <c r="B397" i="10"/>
  <c r="B398" i="10"/>
  <c r="B399" i="10"/>
  <c r="B400" i="10"/>
  <c r="B401" i="10"/>
  <c r="B402" i="10"/>
  <c r="B403" i="10"/>
  <c r="B404" i="10"/>
  <c r="B405" i="10"/>
  <c r="B406" i="10"/>
  <c r="B407" i="10"/>
  <c r="B408" i="10"/>
  <c r="B409" i="10"/>
  <c r="B410" i="10"/>
  <c r="B411" i="10"/>
  <c r="B412" i="10"/>
  <c r="B413" i="10"/>
  <c r="B414" i="10"/>
  <c r="B415" i="10"/>
  <c r="B416" i="10"/>
  <c r="B417" i="10"/>
  <c r="B418" i="10"/>
  <c r="B419" i="10"/>
  <c r="B420" i="10"/>
  <c r="B421" i="10"/>
  <c r="B422" i="10"/>
  <c r="B423" i="10"/>
  <c r="B424" i="10"/>
  <c r="B425" i="10"/>
  <c r="B426" i="10"/>
  <c r="B6" i="10"/>
  <c r="F13" i="10"/>
  <c r="F12" i="10"/>
  <c r="F2" i="10"/>
  <c r="F3" i="10" s="1"/>
  <c r="E13" i="10"/>
  <c r="E12" i="10"/>
  <c r="E2" i="10"/>
  <c r="E3" i="10" s="1"/>
  <c r="D13" i="10"/>
  <c r="D12" i="10"/>
  <c r="D2" i="10"/>
  <c r="D3" i="10" s="1"/>
  <c r="C13" i="10"/>
  <c r="C12" i="10"/>
  <c r="C2" i="10"/>
  <c r="C3" i="10" s="1"/>
  <c r="B13" i="10"/>
  <c r="B219" i="10" s="1"/>
  <c r="B12" i="10"/>
  <c r="B2" i="10"/>
  <c r="B3" i="10" s="1"/>
  <c r="F219" i="10" l="1"/>
  <c r="G223" i="10"/>
  <c r="G18" i="10"/>
  <c r="C219" i="10"/>
  <c r="E219" i="10"/>
  <c r="D219" i="10"/>
  <c r="F8" i="10"/>
  <c r="F14" i="10" s="1"/>
  <c r="B8" i="10"/>
  <c r="B14" i="10" s="1"/>
  <c r="C8" i="10"/>
  <c r="C14" i="10" s="1"/>
  <c r="E8" i="10"/>
  <c r="E14" i="10" s="1"/>
  <c r="D8" i="10"/>
  <c r="D14" i="10" s="1"/>
  <c r="C12" i="2"/>
  <c r="D36" i="2" s="1"/>
  <c r="F42" i="2"/>
  <c r="F43" i="2" s="1"/>
  <c r="F44" i="2" s="1"/>
  <c r="G42" i="2"/>
  <c r="G43" i="2" s="1"/>
  <c r="G44" i="2" s="1"/>
  <c r="H42" i="2"/>
  <c r="H43" i="2" s="1"/>
  <c r="H44" i="2" s="1"/>
  <c r="I42" i="2"/>
  <c r="E42" i="2"/>
  <c r="E43" i="2" s="1"/>
  <c r="E44" i="2" s="1"/>
  <c r="A49" i="2"/>
  <c r="A48" i="2"/>
  <c r="A47" i="2"/>
  <c r="A46" i="2"/>
  <c r="A45" i="2"/>
  <c r="A44" i="2"/>
  <c r="A32" i="2"/>
  <c r="A33" i="2"/>
  <c r="A34" i="2"/>
  <c r="A35" i="2"/>
  <c r="A36" i="2"/>
  <c r="A31" i="2"/>
  <c r="F220" i="10" l="1"/>
  <c r="F15" i="10"/>
  <c r="G224" i="10"/>
  <c r="G19" i="10"/>
  <c r="I43" i="2"/>
  <c r="I44" i="2" s="1"/>
  <c r="E220" i="10"/>
  <c r="E15" i="10"/>
  <c r="C220" i="10"/>
  <c r="C15" i="10"/>
  <c r="D15" i="10"/>
  <c r="D220" i="10"/>
  <c r="B220" i="10"/>
  <c r="B15" i="10"/>
  <c r="F49" i="2"/>
  <c r="G49" i="2"/>
  <c r="H49" i="2"/>
  <c r="E48" i="2"/>
  <c r="E35" i="2" s="1"/>
  <c r="E49" i="2"/>
  <c r="F48" i="2"/>
  <c r="G48" i="2"/>
  <c r="H48" i="2"/>
  <c r="F47" i="2"/>
  <c r="G47" i="2"/>
  <c r="H47" i="2"/>
  <c r="G46" i="2"/>
  <c r="E47" i="2"/>
  <c r="F46" i="2"/>
  <c r="H46" i="2"/>
  <c r="E46" i="2"/>
  <c r="E45" i="2"/>
  <c r="F45" i="2"/>
  <c r="G45" i="2"/>
  <c r="H45" i="2"/>
  <c r="C19" i="2"/>
  <c r="C21" i="2" s="1"/>
  <c r="I47" i="2" l="1"/>
  <c r="I49" i="2"/>
  <c r="F16" i="10"/>
  <c r="F221" i="10"/>
  <c r="G20" i="10"/>
  <c r="G225" i="10"/>
  <c r="I45" i="2"/>
  <c r="I46" i="2"/>
  <c r="I48" i="2"/>
  <c r="B221" i="10"/>
  <c r="B16" i="10"/>
  <c r="D221" i="10"/>
  <c r="D16" i="10"/>
  <c r="E221" i="10"/>
  <c r="E16" i="10"/>
  <c r="C221" i="10"/>
  <c r="C16" i="10"/>
  <c r="F35" i="2"/>
  <c r="G35" i="2" s="1"/>
  <c r="H35" i="2" s="1"/>
  <c r="C22" i="2"/>
  <c r="F222" i="10" l="1"/>
  <c r="F17" i="10"/>
  <c r="G226" i="10"/>
  <c r="G21" i="10"/>
  <c r="I35" i="2"/>
  <c r="E17" i="10"/>
  <c r="E222" i="10"/>
  <c r="B222" i="10"/>
  <c r="B17" i="10"/>
  <c r="C222" i="10"/>
  <c r="C17" i="10"/>
  <c r="D222" i="10"/>
  <c r="D17" i="10"/>
  <c r="A28" i="2"/>
  <c r="F223" i="10" l="1"/>
  <c r="F18" i="10"/>
  <c r="G227" i="10"/>
  <c r="G22" i="10"/>
  <c r="E223" i="10"/>
  <c r="E18" i="10"/>
  <c r="B223" i="10"/>
  <c r="B18" i="10"/>
  <c r="D18" i="10"/>
  <c r="D223" i="10"/>
  <c r="C18" i="10"/>
  <c r="C223" i="10"/>
  <c r="F224" i="10" l="1"/>
  <c r="F19" i="10"/>
  <c r="G228" i="10"/>
  <c r="G23" i="10"/>
  <c r="C224" i="10"/>
  <c r="C19" i="10"/>
  <c r="E224" i="10"/>
  <c r="E19" i="10"/>
  <c r="B19" i="10"/>
  <c r="B224" i="10"/>
  <c r="D19" i="10"/>
  <c r="D224" i="10"/>
  <c r="C59" i="2"/>
  <c r="C60" i="2" s="1"/>
  <c r="C58" i="2"/>
  <c r="C57" i="2"/>
  <c r="C56" i="2"/>
  <c r="C55" i="2"/>
  <c r="F59" i="2"/>
  <c r="E59" i="2"/>
  <c r="F58" i="2"/>
  <c r="E58" i="2"/>
  <c r="F57" i="2"/>
  <c r="E57" i="2"/>
  <c r="F56" i="2"/>
  <c r="E56" i="2"/>
  <c r="F55" i="2"/>
  <c r="E55" i="2"/>
  <c r="D59" i="2"/>
  <c r="C23" i="2" s="1"/>
  <c r="C24" i="2" s="1"/>
  <c r="D58" i="2"/>
  <c r="D57" i="2"/>
  <c r="D56" i="2"/>
  <c r="D55" i="2"/>
  <c r="E34" i="2"/>
  <c r="F20" i="10" l="1"/>
  <c r="F225" i="10"/>
  <c r="G24" i="10"/>
  <c r="G229" i="10"/>
  <c r="E225" i="10"/>
  <c r="E20" i="10"/>
  <c r="D225" i="10"/>
  <c r="D20" i="10"/>
  <c r="C225" i="10"/>
  <c r="C20" i="10"/>
  <c r="B225" i="10"/>
  <c r="B20" i="10"/>
  <c r="C13" i="2"/>
  <c r="D37" i="2"/>
  <c r="C20" i="2"/>
  <c r="F34" i="2"/>
  <c r="E32" i="2"/>
  <c r="E31" i="2"/>
  <c r="E33" i="2"/>
  <c r="F226" i="10" l="1"/>
  <c r="F21" i="10"/>
  <c r="G230" i="10"/>
  <c r="G25" i="10"/>
  <c r="B226" i="10"/>
  <c r="B21" i="10"/>
  <c r="E226" i="10"/>
  <c r="E21" i="10"/>
  <c r="D226" i="10"/>
  <c r="D21" i="10"/>
  <c r="C226" i="10"/>
  <c r="C21" i="10"/>
  <c r="F33" i="2"/>
  <c r="G33" i="2" s="1"/>
  <c r="H33" i="2" s="1"/>
  <c r="I33" i="2" s="1"/>
  <c r="E36" i="2"/>
  <c r="F36" i="2" s="1"/>
  <c r="G36" i="2" s="1"/>
  <c r="H36" i="2" s="1"/>
  <c r="I36" i="2" s="1"/>
  <c r="G34" i="2"/>
  <c r="H34" i="2" s="1"/>
  <c r="I34" i="2" s="1"/>
  <c r="F32" i="2"/>
  <c r="G32" i="2" s="1"/>
  <c r="H32" i="2" s="1"/>
  <c r="I32" i="2" s="1"/>
  <c r="F31" i="2"/>
  <c r="F227" i="10" l="1"/>
  <c r="F22" i="10"/>
  <c r="G231" i="10"/>
  <c r="G26" i="10"/>
  <c r="E22" i="10"/>
  <c r="E227" i="10"/>
  <c r="C22" i="10"/>
  <c r="C227" i="10"/>
  <c r="D227" i="10"/>
  <c r="D22" i="10"/>
  <c r="B227" i="10"/>
  <c r="B22" i="10"/>
  <c r="E37" i="2"/>
  <c r="C3" i="9" s="1"/>
  <c r="G31" i="2"/>
  <c r="F37" i="2"/>
  <c r="D3" i="9" s="1"/>
  <c r="F228" i="10" l="1"/>
  <c r="F23" i="10"/>
  <c r="G232" i="10"/>
  <c r="G27" i="10"/>
  <c r="C228" i="10"/>
  <c r="C23" i="10"/>
  <c r="D23" i="10"/>
  <c r="D228" i="10"/>
  <c r="B228" i="10"/>
  <c r="B23" i="10"/>
  <c r="E228" i="10"/>
  <c r="E23" i="10"/>
  <c r="H31" i="2"/>
  <c r="G37" i="2"/>
  <c r="E3" i="9" s="1"/>
  <c r="F24" i="10" l="1"/>
  <c r="F229" i="10"/>
  <c r="G28" i="10"/>
  <c r="G233" i="10"/>
  <c r="C229" i="10"/>
  <c r="C24" i="10"/>
  <c r="E24" i="10"/>
  <c r="E229" i="10"/>
  <c r="B229" i="10"/>
  <c r="B24" i="10"/>
  <c r="D229" i="10"/>
  <c r="D24" i="10"/>
  <c r="I31" i="2"/>
  <c r="I37" i="2" s="1"/>
  <c r="H37" i="2"/>
  <c r="F3" i="9" s="1"/>
  <c r="G3" i="9" l="1"/>
  <c r="I38" i="2"/>
  <c r="F230" i="10"/>
  <c r="F25" i="10"/>
  <c r="G234" i="10"/>
  <c r="G29" i="10"/>
  <c r="I39" i="2"/>
  <c r="E230" i="10"/>
  <c r="E25" i="10"/>
  <c r="D25" i="10"/>
  <c r="D230" i="10"/>
  <c r="C230" i="10"/>
  <c r="C25" i="10"/>
  <c r="B25" i="10"/>
  <c r="B230" i="10"/>
  <c r="H3" i="9" l="1"/>
  <c r="F231" i="10"/>
  <c r="F26" i="10"/>
  <c r="G235" i="10"/>
  <c r="G30" i="10"/>
  <c r="B231" i="10"/>
  <c r="B26" i="10"/>
  <c r="D231" i="10"/>
  <c r="D26" i="10"/>
  <c r="C26" i="10"/>
  <c r="C231" i="10"/>
  <c r="E231" i="10"/>
  <c r="E26" i="10"/>
  <c r="F232" i="10" l="1"/>
  <c r="F27" i="10"/>
  <c r="G236" i="10"/>
  <c r="G31" i="10"/>
  <c r="C27" i="10"/>
  <c r="C232" i="10"/>
  <c r="E232" i="10"/>
  <c r="E27" i="10"/>
  <c r="B232" i="10"/>
  <c r="B27" i="10"/>
  <c r="D232" i="10"/>
  <c r="D27" i="10"/>
  <c r="F28" i="10" l="1"/>
  <c r="F233" i="10"/>
  <c r="G32" i="10"/>
  <c r="G237" i="10"/>
  <c r="B233" i="10"/>
  <c r="B28" i="10"/>
  <c r="E233" i="10"/>
  <c r="E28" i="10"/>
  <c r="D233" i="10"/>
  <c r="D28" i="10"/>
  <c r="C233" i="10"/>
  <c r="C28" i="10"/>
  <c r="F234" i="10" l="1"/>
  <c r="F29" i="10"/>
  <c r="G238" i="10"/>
  <c r="G33" i="10"/>
  <c r="E29" i="10"/>
  <c r="E234" i="10"/>
  <c r="C234" i="10"/>
  <c r="C29" i="10"/>
  <c r="D234" i="10"/>
  <c r="D29" i="10"/>
  <c r="B234" i="10"/>
  <c r="B29" i="10"/>
  <c r="F235" i="10" l="1"/>
  <c r="F30" i="10"/>
  <c r="G239" i="10"/>
  <c r="G34" i="10"/>
  <c r="D30" i="10"/>
  <c r="D235" i="10"/>
  <c r="E235" i="10"/>
  <c r="E30" i="10"/>
  <c r="B30" i="10"/>
  <c r="B235" i="10"/>
  <c r="C30" i="10"/>
  <c r="C235" i="10"/>
  <c r="F236" i="10" l="1"/>
  <c r="F31" i="10"/>
  <c r="G240" i="10"/>
  <c r="G35" i="10"/>
  <c r="C236" i="10"/>
  <c r="C31" i="10"/>
  <c r="E236" i="10"/>
  <c r="E31" i="10"/>
  <c r="B236" i="10"/>
  <c r="B31" i="10"/>
  <c r="D31" i="10"/>
  <c r="D236" i="10"/>
  <c r="F32" i="10" l="1"/>
  <c r="F237" i="10"/>
  <c r="G36" i="10"/>
  <c r="G241" i="10"/>
  <c r="E237" i="10"/>
  <c r="E32" i="10"/>
  <c r="C237" i="10"/>
  <c r="C32" i="10"/>
  <c r="B237" i="10"/>
  <c r="B32" i="10"/>
  <c r="D237" i="10"/>
  <c r="D32" i="10"/>
  <c r="F238" i="10" l="1"/>
  <c r="F33" i="10"/>
  <c r="G242" i="10"/>
  <c r="G37" i="10"/>
  <c r="E238" i="10"/>
  <c r="E33" i="10"/>
  <c r="D238" i="10"/>
  <c r="D33" i="10"/>
  <c r="C238" i="10"/>
  <c r="C33" i="10"/>
  <c r="B238" i="10"/>
  <c r="B33" i="10"/>
  <c r="F239" i="10" l="1"/>
  <c r="F34" i="10"/>
  <c r="G243" i="10"/>
  <c r="G38" i="10"/>
  <c r="D34" i="10"/>
  <c r="D239" i="10"/>
  <c r="C34" i="10"/>
  <c r="C239" i="10"/>
  <c r="E239" i="10"/>
  <c r="E34" i="10"/>
  <c r="B34" i="10"/>
  <c r="B239" i="10"/>
  <c r="F240" i="10" l="1"/>
  <c r="F35" i="10"/>
  <c r="G244" i="10"/>
  <c r="G39" i="10"/>
  <c r="E240" i="10"/>
  <c r="E35" i="10"/>
  <c r="B35" i="10"/>
  <c r="B240" i="10"/>
  <c r="C240" i="10"/>
  <c r="C35" i="10"/>
  <c r="D35" i="10"/>
  <c r="D240" i="10"/>
  <c r="F36" i="10" l="1"/>
  <c r="F241" i="10"/>
  <c r="G40" i="10"/>
  <c r="G245" i="10"/>
  <c r="C241" i="10"/>
  <c r="C36" i="10"/>
  <c r="E36" i="10"/>
  <c r="E241" i="10"/>
  <c r="D241" i="10"/>
  <c r="D36" i="10"/>
  <c r="B241" i="10"/>
  <c r="B36" i="10"/>
  <c r="F242" i="10" l="1"/>
  <c r="F37" i="10"/>
  <c r="G246" i="10"/>
  <c r="G41" i="10"/>
  <c r="C242" i="10"/>
  <c r="C37" i="10"/>
  <c r="D242" i="10"/>
  <c r="D37" i="10"/>
  <c r="B242" i="10"/>
  <c r="B37" i="10"/>
  <c r="E242" i="10"/>
  <c r="E37" i="10"/>
  <c r="F243" i="10" l="1"/>
  <c r="F38" i="10"/>
  <c r="G247" i="10"/>
  <c r="G42" i="10"/>
  <c r="E243" i="10"/>
  <c r="E38" i="10"/>
  <c r="D243" i="10"/>
  <c r="D38" i="10"/>
  <c r="B243" i="10"/>
  <c r="B38" i="10"/>
  <c r="C38" i="10"/>
  <c r="C243" i="10"/>
  <c r="F244" i="10" l="1"/>
  <c r="F39" i="10"/>
  <c r="G248" i="10"/>
  <c r="G43" i="10"/>
  <c r="B244" i="10"/>
  <c r="B39" i="10"/>
  <c r="D39" i="10"/>
  <c r="D244" i="10"/>
  <c r="E244" i="10"/>
  <c r="E39" i="10"/>
  <c r="C244" i="10"/>
  <c r="C39" i="10"/>
  <c r="F40" i="10" l="1"/>
  <c r="F245" i="10"/>
  <c r="G44" i="10"/>
  <c r="G249" i="10"/>
  <c r="D245" i="10"/>
  <c r="D40" i="10"/>
  <c r="E245" i="10"/>
  <c r="E40" i="10"/>
  <c r="C245" i="10"/>
  <c r="C40" i="10"/>
  <c r="B245" i="10"/>
  <c r="B40" i="10"/>
  <c r="F246" i="10" l="1"/>
  <c r="F41" i="10"/>
  <c r="G250" i="10"/>
  <c r="G45" i="10"/>
  <c r="E41" i="10"/>
  <c r="E246" i="10"/>
  <c r="B41" i="10"/>
  <c r="B246" i="10"/>
  <c r="C246" i="10"/>
  <c r="C41" i="10"/>
  <c r="D41" i="10"/>
  <c r="D246" i="10"/>
  <c r="F247" i="10" l="1"/>
  <c r="F42" i="10"/>
  <c r="G251" i="10"/>
  <c r="G46" i="10"/>
  <c r="C42" i="10"/>
  <c r="C247" i="10"/>
  <c r="D247" i="10"/>
  <c r="D42" i="10"/>
  <c r="B42" i="10"/>
  <c r="B247" i="10"/>
  <c r="E247" i="10"/>
  <c r="E42" i="10"/>
  <c r="F248" i="10" l="1"/>
  <c r="F43" i="10"/>
  <c r="G252" i="10"/>
  <c r="G47" i="10"/>
  <c r="B248" i="10"/>
  <c r="B43" i="10"/>
  <c r="D248" i="10"/>
  <c r="D43" i="10"/>
  <c r="E248" i="10"/>
  <c r="E43" i="10"/>
  <c r="C43" i="10"/>
  <c r="C248" i="10"/>
  <c r="F44" i="10" l="1"/>
  <c r="F249" i="10"/>
  <c r="G48" i="10"/>
  <c r="G253" i="10"/>
  <c r="E44" i="10"/>
  <c r="E249" i="10"/>
  <c r="B249" i="10"/>
  <c r="B44" i="10"/>
  <c r="D249" i="10"/>
  <c r="D44" i="10"/>
  <c r="C249" i="10"/>
  <c r="C44" i="10"/>
  <c r="F250" i="10" l="1"/>
  <c r="F45" i="10"/>
  <c r="G254" i="10"/>
  <c r="G49" i="10"/>
  <c r="B250" i="10"/>
  <c r="B45" i="10"/>
  <c r="C250" i="10"/>
  <c r="C45" i="10"/>
  <c r="D250" i="10"/>
  <c r="D45" i="10"/>
  <c r="E45" i="10"/>
  <c r="E250" i="10"/>
  <c r="F251" i="10" l="1"/>
  <c r="F46" i="10"/>
  <c r="G255" i="10"/>
  <c r="G50" i="10"/>
  <c r="D46" i="10"/>
  <c r="D251" i="10"/>
  <c r="C46" i="10"/>
  <c r="C251" i="10"/>
  <c r="B251" i="10"/>
  <c r="B46" i="10"/>
  <c r="E251" i="10"/>
  <c r="E46" i="10"/>
  <c r="F252" i="10" l="1"/>
  <c r="F47" i="10"/>
  <c r="G256" i="10"/>
  <c r="G51" i="10"/>
  <c r="B252" i="10"/>
  <c r="B47" i="10"/>
  <c r="E252" i="10"/>
  <c r="E47" i="10"/>
  <c r="C252" i="10"/>
  <c r="C47" i="10"/>
  <c r="D47" i="10"/>
  <c r="D252" i="10"/>
  <c r="F48" i="10" l="1"/>
  <c r="F253" i="10"/>
  <c r="G52" i="10"/>
  <c r="G257" i="10"/>
  <c r="C253" i="10"/>
  <c r="C48" i="10"/>
  <c r="E253" i="10"/>
  <c r="E48" i="10"/>
  <c r="B253" i="10"/>
  <c r="B48" i="10"/>
  <c r="D253" i="10"/>
  <c r="D48" i="10"/>
  <c r="F254" i="10" l="1"/>
  <c r="F49" i="10"/>
  <c r="G258" i="10"/>
  <c r="G53" i="10"/>
  <c r="B254" i="10"/>
  <c r="B49" i="10"/>
  <c r="D254" i="10"/>
  <c r="D49" i="10"/>
  <c r="E49" i="10"/>
  <c r="E254" i="10"/>
  <c r="C254" i="10"/>
  <c r="C49" i="10"/>
  <c r="F255" i="10" l="1"/>
  <c r="F50" i="10"/>
  <c r="G259" i="10"/>
  <c r="G54" i="10"/>
  <c r="E255" i="10"/>
  <c r="E50" i="10"/>
  <c r="C50" i="10"/>
  <c r="C255" i="10"/>
  <c r="D255" i="10"/>
  <c r="D50" i="10"/>
  <c r="B255" i="10"/>
  <c r="B50" i="10"/>
  <c r="F256" i="10" l="1"/>
  <c r="F51" i="10"/>
  <c r="G260" i="10"/>
  <c r="G55" i="10"/>
  <c r="D51" i="10"/>
  <c r="D256" i="10"/>
  <c r="E256" i="10"/>
  <c r="E51" i="10"/>
  <c r="B51" i="10"/>
  <c r="B256" i="10"/>
  <c r="C256" i="10"/>
  <c r="C51" i="10"/>
  <c r="F52" i="10" l="1"/>
  <c r="F257" i="10"/>
  <c r="G56" i="10"/>
  <c r="G261" i="10"/>
  <c r="E257" i="10"/>
  <c r="E52" i="10"/>
  <c r="C257" i="10"/>
  <c r="C52" i="10"/>
  <c r="B257" i="10"/>
  <c r="B52" i="10"/>
  <c r="D257" i="10"/>
  <c r="D52" i="10"/>
  <c r="F258" i="10" l="1"/>
  <c r="F53" i="10"/>
  <c r="G262" i="10"/>
  <c r="G57" i="10"/>
  <c r="B258" i="10"/>
  <c r="B53" i="10"/>
  <c r="D258" i="10"/>
  <c r="D53" i="10"/>
  <c r="C258" i="10"/>
  <c r="C53" i="10"/>
  <c r="E53" i="10"/>
  <c r="E258" i="10"/>
  <c r="F259" i="10" l="1"/>
  <c r="F54" i="10"/>
  <c r="G263" i="10"/>
  <c r="G58" i="10"/>
  <c r="C54" i="10"/>
  <c r="C259" i="10"/>
  <c r="D259" i="10"/>
  <c r="D54" i="10"/>
  <c r="B259" i="10"/>
  <c r="B54" i="10"/>
  <c r="E54" i="10"/>
  <c r="E259" i="10"/>
  <c r="F260" i="10" l="1"/>
  <c r="F55" i="10"/>
  <c r="G264" i="10"/>
  <c r="G59" i="10"/>
  <c r="B260" i="10"/>
  <c r="B55" i="10"/>
  <c r="D55" i="10"/>
  <c r="D260" i="10"/>
  <c r="E260" i="10"/>
  <c r="E55" i="10"/>
  <c r="C260" i="10"/>
  <c r="C55" i="10"/>
  <c r="F56" i="10" l="1"/>
  <c r="F261" i="10"/>
  <c r="G60" i="10"/>
  <c r="G265" i="10"/>
  <c r="E261" i="10"/>
  <c r="E56" i="10"/>
  <c r="C261" i="10"/>
  <c r="C56" i="10"/>
  <c r="B261" i="10"/>
  <c r="B56" i="10"/>
  <c r="D261" i="10"/>
  <c r="D56" i="10"/>
  <c r="F262" i="10" l="1"/>
  <c r="F57" i="10"/>
  <c r="G266" i="10"/>
  <c r="G61" i="10"/>
  <c r="B57" i="10"/>
  <c r="B262" i="10"/>
  <c r="D262" i="10"/>
  <c r="D57" i="10"/>
  <c r="C262" i="10"/>
  <c r="C57" i="10"/>
  <c r="E262" i="10"/>
  <c r="E57" i="10"/>
  <c r="F263" i="10" l="1"/>
  <c r="F58" i="10"/>
  <c r="G267" i="10"/>
  <c r="G62" i="10"/>
  <c r="C58" i="10"/>
  <c r="C263" i="10"/>
  <c r="E58" i="10"/>
  <c r="E263" i="10"/>
  <c r="D263" i="10"/>
  <c r="D58" i="10"/>
  <c r="B263" i="10"/>
  <c r="B58" i="10"/>
  <c r="F264" i="10" l="1"/>
  <c r="F59" i="10"/>
  <c r="G268" i="10"/>
  <c r="G63" i="10"/>
  <c r="D264" i="10"/>
  <c r="D59" i="10"/>
  <c r="B264" i="10"/>
  <c r="B59" i="10"/>
  <c r="E264" i="10"/>
  <c r="E59" i="10"/>
  <c r="C59" i="10"/>
  <c r="C264" i="10"/>
  <c r="F60" i="10" l="1"/>
  <c r="F265" i="10"/>
  <c r="G64" i="10"/>
  <c r="G269" i="10"/>
  <c r="E60" i="10"/>
  <c r="E265" i="10"/>
  <c r="B265" i="10"/>
  <c r="B60" i="10"/>
  <c r="D265" i="10"/>
  <c r="D60" i="10"/>
  <c r="C265" i="10"/>
  <c r="C60" i="10"/>
  <c r="F266" i="10" l="1"/>
  <c r="F61" i="10"/>
  <c r="G270" i="10"/>
  <c r="G65" i="10"/>
  <c r="D61" i="10"/>
  <c r="D266" i="10"/>
  <c r="C266" i="10"/>
  <c r="C61" i="10"/>
  <c r="B266" i="10"/>
  <c r="B61" i="10"/>
  <c r="E266" i="10"/>
  <c r="E61" i="10"/>
  <c r="F267" i="10" l="1"/>
  <c r="F62" i="10"/>
  <c r="G271" i="10"/>
  <c r="G66" i="10"/>
  <c r="B62" i="10"/>
  <c r="B267" i="10"/>
  <c r="E267" i="10"/>
  <c r="E62" i="10"/>
  <c r="C62" i="10"/>
  <c r="C267" i="10"/>
  <c r="D62" i="10"/>
  <c r="D267" i="10"/>
  <c r="F268" i="10" l="1"/>
  <c r="F63" i="10"/>
  <c r="G272" i="10"/>
  <c r="G67" i="10"/>
  <c r="C268" i="10"/>
  <c r="C63" i="10"/>
  <c r="B268" i="10"/>
  <c r="B63" i="10"/>
  <c r="E268" i="10"/>
  <c r="E63" i="10"/>
  <c r="D63" i="10"/>
  <c r="D268" i="10"/>
  <c r="F64" i="10" l="1"/>
  <c r="F269" i="10"/>
  <c r="G68" i="10"/>
  <c r="G273" i="10"/>
  <c r="B269" i="10"/>
  <c r="B64" i="10"/>
  <c r="E64" i="10"/>
  <c r="E269" i="10"/>
  <c r="C269" i="10"/>
  <c r="C64" i="10"/>
  <c r="D269" i="10"/>
  <c r="D64" i="10"/>
  <c r="F270" i="10" l="1"/>
  <c r="F65" i="10"/>
  <c r="G274" i="10"/>
  <c r="G69" i="10"/>
  <c r="C270" i="10"/>
  <c r="C65" i="10"/>
  <c r="B270" i="10"/>
  <c r="B65" i="10"/>
  <c r="D270" i="10"/>
  <c r="D65" i="10"/>
  <c r="E65" i="10"/>
  <c r="E270" i="10"/>
  <c r="F271" i="10" l="1"/>
  <c r="F66" i="10"/>
  <c r="G275" i="10"/>
  <c r="G70" i="10"/>
  <c r="B271" i="10"/>
  <c r="B66" i="10"/>
  <c r="E271" i="10"/>
  <c r="E66" i="10"/>
  <c r="D271" i="10"/>
  <c r="D66" i="10"/>
  <c r="C66" i="10"/>
  <c r="C271" i="10"/>
  <c r="F272" i="10" l="1"/>
  <c r="F67" i="10"/>
  <c r="G276" i="10"/>
  <c r="G71" i="10"/>
  <c r="D67" i="10"/>
  <c r="D272" i="10"/>
  <c r="E272" i="10"/>
  <c r="E67" i="10"/>
  <c r="B67" i="10"/>
  <c r="B272" i="10"/>
  <c r="C272" i="10"/>
  <c r="C67" i="10"/>
  <c r="F68" i="10" l="1"/>
  <c r="F273" i="10"/>
  <c r="G72" i="10"/>
  <c r="G277" i="10"/>
  <c r="E273" i="10"/>
  <c r="E68" i="10"/>
  <c r="B273" i="10"/>
  <c r="B68" i="10"/>
  <c r="C273" i="10"/>
  <c r="C68" i="10"/>
  <c r="D273" i="10"/>
  <c r="D68" i="10"/>
  <c r="F274" i="10" l="1"/>
  <c r="F69" i="10"/>
  <c r="G278" i="10"/>
  <c r="G73" i="10"/>
  <c r="B274" i="10"/>
  <c r="B69" i="10"/>
  <c r="D274" i="10"/>
  <c r="D69" i="10"/>
  <c r="C274" i="10"/>
  <c r="C69" i="10"/>
  <c r="E69" i="10"/>
  <c r="E274" i="10"/>
  <c r="F275" i="10" l="1"/>
  <c r="F70" i="10"/>
  <c r="G279" i="10"/>
  <c r="G74" i="10"/>
  <c r="C70" i="10"/>
  <c r="C275" i="10"/>
  <c r="D275" i="10"/>
  <c r="D70" i="10"/>
  <c r="B275" i="10"/>
  <c r="B70" i="10"/>
  <c r="E70" i="10"/>
  <c r="E275" i="10"/>
  <c r="F276" i="10" l="1"/>
  <c r="F71" i="10"/>
  <c r="G280" i="10"/>
  <c r="G75" i="10"/>
  <c r="B276" i="10"/>
  <c r="B71" i="10"/>
  <c r="D71" i="10"/>
  <c r="D276" i="10"/>
  <c r="E276" i="10"/>
  <c r="E71" i="10"/>
  <c r="C276" i="10"/>
  <c r="C71" i="10"/>
  <c r="F72" i="10" l="1"/>
  <c r="F277" i="10"/>
  <c r="G76" i="10"/>
  <c r="G281" i="10"/>
  <c r="E277" i="10"/>
  <c r="E72" i="10"/>
  <c r="C277" i="10"/>
  <c r="C72" i="10"/>
  <c r="B277" i="10"/>
  <c r="B72" i="10"/>
  <c r="D277" i="10"/>
  <c r="D72" i="10"/>
  <c r="F278" i="10" l="1"/>
  <c r="F73" i="10"/>
  <c r="G282" i="10"/>
  <c r="G77" i="10"/>
  <c r="B73" i="10"/>
  <c r="B278" i="10"/>
  <c r="D73" i="10"/>
  <c r="D278" i="10"/>
  <c r="C278" i="10"/>
  <c r="C73" i="10"/>
  <c r="E278" i="10"/>
  <c r="E73" i="10"/>
  <c r="F279" i="10" l="1"/>
  <c r="F74" i="10"/>
  <c r="G283" i="10"/>
  <c r="G78" i="10"/>
  <c r="C74" i="10"/>
  <c r="C279" i="10"/>
  <c r="E74" i="10"/>
  <c r="E279" i="10"/>
  <c r="D279" i="10"/>
  <c r="D74" i="10"/>
  <c r="B279" i="10"/>
  <c r="B74" i="10"/>
  <c r="F280" i="10" l="1"/>
  <c r="F75" i="10"/>
  <c r="G284" i="10"/>
  <c r="G79" i="10"/>
  <c r="D280" i="10"/>
  <c r="D75" i="10"/>
  <c r="B280" i="10"/>
  <c r="B75" i="10"/>
  <c r="E280" i="10"/>
  <c r="E75" i="10"/>
  <c r="C75" i="10"/>
  <c r="C280" i="10"/>
  <c r="F76" i="10" l="1"/>
  <c r="F281" i="10"/>
  <c r="G80" i="10"/>
  <c r="G285" i="10"/>
  <c r="E76" i="10"/>
  <c r="E281" i="10"/>
  <c r="B281" i="10"/>
  <c r="B76" i="10"/>
  <c r="D281" i="10"/>
  <c r="D76" i="10"/>
  <c r="C281" i="10"/>
  <c r="C76" i="10"/>
  <c r="F282" i="10" l="1"/>
  <c r="F77" i="10"/>
  <c r="G286" i="10"/>
  <c r="G81" i="10"/>
  <c r="D77" i="10"/>
  <c r="D282" i="10"/>
  <c r="C282" i="10"/>
  <c r="C77" i="10"/>
  <c r="B282" i="10"/>
  <c r="B77" i="10"/>
  <c r="E282" i="10"/>
  <c r="E77" i="10"/>
  <c r="F283" i="10" l="1"/>
  <c r="F78" i="10"/>
  <c r="G287" i="10"/>
  <c r="G82" i="10"/>
  <c r="B78" i="10"/>
  <c r="B283" i="10"/>
  <c r="E283" i="10"/>
  <c r="E78" i="10"/>
  <c r="C78" i="10"/>
  <c r="C283" i="10"/>
  <c r="D283" i="10"/>
  <c r="D78" i="10"/>
  <c r="F284" i="10" l="1"/>
  <c r="F79" i="10"/>
  <c r="G288" i="10"/>
  <c r="G83" i="10"/>
  <c r="C284" i="10"/>
  <c r="C79" i="10"/>
  <c r="D79" i="10"/>
  <c r="D284" i="10"/>
  <c r="E284" i="10"/>
  <c r="E79" i="10"/>
  <c r="B284" i="10"/>
  <c r="B79" i="10"/>
  <c r="F80" i="10" l="1"/>
  <c r="F285" i="10"/>
  <c r="G84" i="10"/>
  <c r="G289" i="10"/>
  <c r="E80" i="10"/>
  <c r="E285" i="10"/>
  <c r="C285" i="10"/>
  <c r="C80" i="10"/>
  <c r="B285" i="10"/>
  <c r="B80" i="10"/>
  <c r="D285" i="10"/>
  <c r="D80" i="10"/>
  <c r="F286" i="10" l="1"/>
  <c r="F81" i="10"/>
  <c r="G290" i="10"/>
  <c r="G85" i="10"/>
  <c r="C286" i="10"/>
  <c r="C81" i="10"/>
  <c r="D286" i="10"/>
  <c r="D81" i="10"/>
  <c r="B286" i="10"/>
  <c r="B81" i="10"/>
  <c r="E81" i="10"/>
  <c r="E286" i="10"/>
  <c r="F287" i="10" l="1"/>
  <c r="F82" i="10"/>
  <c r="G291" i="10"/>
  <c r="G86" i="10"/>
  <c r="B287" i="10"/>
  <c r="B82" i="10"/>
  <c r="D82" i="10"/>
  <c r="D287" i="10"/>
  <c r="C82" i="10"/>
  <c r="C287" i="10"/>
  <c r="E287" i="10"/>
  <c r="E82" i="10"/>
  <c r="F288" i="10" l="1"/>
  <c r="F83" i="10"/>
  <c r="G292" i="10"/>
  <c r="G87" i="10"/>
  <c r="C288" i="10"/>
  <c r="C83" i="10"/>
  <c r="E288" i="10"/>
  <c r="E83" i="10"/>
  <c r="B83" i="10"/>
  <c r="B288" i="10"/>
  <c r="D83" i="10"/>
  <c r="D288" i="10"/>
  <c r="F84" i="10" l="1"/>
  <c r="F289" i="10"/>
  <c r="G88" i="10"/>
  <c r="G293" i="10"/>
  <c r="C289" i="10"/>
  <c r="C84" i="10"/>
  <c r="B289" i="10"/>
  <c r="B84" i="10"/>
  <c r="E289" i="10"/>
  <c r="E84" i="10"/>
  <c r="D289" i="10"/>
  <c r="D84" i="10"/>
  <c r="F290" i="10" l="1"/>
  <c r="F85" i="10"/>
  <c r="G294" i="10"/>
  <c r="G89" i="10"/>
  <c r="D290" i="10"/>
  <c r="D85" i="10"/>
  <c r="B290" i="10"/>
  <c r="B85" i="10"/>
  <c r="E85" i="10"/>
  <c r="E290" i="10"/>
  <c r="C290" i="10"/>
  <c r="C85" i="10"/>
  <c r="F291" i="10" l="1"/>
  <c r="F86" i="10"/>
  <c r="G295" i="10"/>
  <c r="G90" i="10"/>
  <c r="C86" i="10"/>
  <c r="C291" i="10"/>
  <c r="B291" i="10"/>
  <c r="B86" i="10"/>
  <c r="D291" i="10"/>
  <c r="D86" i="10"/>
  <c r="E86" i="10"/>
  <c r="E291" i="10"/>
  <c r="F292" i="10" l="1"/>
  <c r="F87" i="10"/>
  <c r="G296" i="10"/>
  <c r="G91" i="10"/>
  <c r="D87" i="10"/>
  <c r="D292" i="10"/>
  <c r="B292" i="10"/>
  <c r="B87" i="10"/>
  <c r="E292" i="10"/>
  <c r="E87" i="10"/>
  <c r="C292" i="10"/>
  <c r="C87" i="10"/>
  <c r="F88" i="10" l="1"/>
  <c r="F293" i="10"/>
  <c r="G92" i="10"/>
  <c r="G297" i="10"/>
  <c r="E293" i="10"/>
  <c r="E88" i="10"/>
  <c r="B293" i="10"/>
  <c r="B88" i="10"/>
  <c r="C293" i="10"/>
  <c r="C88" i="10"/>
  <c r="D293" i="10"/>
  <c r="D88" i="10"/>
  <c r="F294" i="10" l="1"/>
  <c r="F89" i="10"/>
  <c r="G298" i="10"/>
  <c r="G93" i="10"/>
  <c r="C294" i="10"/>
  <c r="C89" i="10"/>
  <c r="B294" i="10"/>
  <c r="B89" i="10"/>
  <c r="D89" i="10"/>
  <c r="D294" i="10"/>
  <c r="E294" i="10"/>
  <c r="E89" i="10"/>
  <c r="F295" i="10" l="1"/>
  <c r="F90" i="10"/>
  <c r="G299" i="10"/>
  <c r="G94" i="10"/>
  <c r="E90" i="10"/>
  <c r="E295" i="10"/>
  <c r="B295" i="10"/>
  <c r="B90" i="10"/>
  <c r="C90" i="10"/>
  <c r="C295" i="10"/>
  <c r="D295" i="10"/>
  <c r="D90" i="10"/>
  <c r="F296" i="10" l="1"/>
  <c r="F91" i="10"/>
  <c r="G300" i="10"/>
  <c r="G95" i="10"/>
  <c r="B296" i="10"/>
  <c r="B91" i="10"/>
  <c r="C91" i="10"/>
  <c r="C296" i="10"/>
  <c r="D296" i="10"/>
  <c r="D91" i="10"/>
  <c r="E296" i="10"/>
  <c r="E91" i="10"/>
  <c r="F92" i="10" l="1"/>
  <c r="F297" i="10"/>
  <c r="G96" i="10"/>
  <c r="G301" i="10"/>
  <c r="C297" i="10"/>
  <c r="C92" i="10"/>
  <c r="D297" i="10"/>
  <c r="D92" i="10"/>
  <c r="E92" i="10"/>
  <c r="E297" i="10"/>
  <c r="B297" i="10"/>
  <c r="B92" i="10"/>
  <c r="F298" i="10" l="1"/>
  <c r="F93" i="10"/>
  <c r="G302" i="10"/>
  <c r="G97" i="10"/>
  <c r="D298" i="10"/>
  <c r="D93" i="10"/>
  <c r="B298" i="10"/>
  <c r="B93" i="10"/>
  <c r="C298" i="10"/>
  <c r="C93" i="10"/>
  <c r="E298" i="10"/>
  <c r="E93" i="10"/>
  <c r="F299" i="10" l="1"/>
  <c r="F94" i="10"/>
  <c r="G303" i="10"/>
  <c r="G98" i="10"/>
  <c r="C94" i="10"/>
  <c r="C299" i="10"/>
  <c r="E299" i="10"/>
  <c r="E94" i="10"/>
  <c r="B94" i="10"/>
  <c r="B299" i="10"/>
  <c r="D94" i="10"/>
  <c r="D299" i="10"/>
  <c r="F300" i="10" l="1"/>
  <c r="F95" i="10"/>
  <c r="G304" i="10"/>
  <c r="G99" i="10"/>
  <c r="B300" i="10"/>
  <c r="B95" i="10"/>
  <c r="E300" i="10"/>
  <c r="E95" i="10"/>
  <c r="D95" i="10"/>
  <c r="D300" i="10"/>
  <c r="C300" i="10"/>
  <c r="C95" i="10"/>
  <c r="F96" i="10" l="1"/>
  <c r="F301" i="10"/>
  <c r="G100" i="10"/>
  <c r="G305" i="10"/>
  <c r="B301" i="10"/>
  <c r="B96" i="10"/>
  <c r="D301" i="10"/>
  <c r="D96" i="10"/>
  <c r="C301" i="10"/>
  <c r="C96" i="10"/>
  <c r="E96" i="10"/>
  <c r="E301" i="10"/>
  <c r="F302" i="10" l="1"/>
  <c r="F97" i="10"/>
  <c r="G306" i="10"/>
  <c r="G101" i="10"/>
  <c r="D302" i="10"/>
  <c r="D97" i="10"/>
  <c r="E97" i="10"/>
  <c r="E302" i="10"/>
  <c r="C302" i="10"/>
  <c r="C97" i="10"/>
  <c r="B302" i="10"/>
  <c r="B97" i="10"/>
  <c r="F303" i="10" l="1"/>
  <c r="F98" i="10"/>
  <c r="G307" i="10"/>
  <c r="G102" i="10"/>
  <c r="B303" i="10"/>
  <c r="B98" i="10"/>
  <c r="E303" i="10"/>
  <c r="E98" i="10"/>
  <c r="C98" i="10"/>
  <c r="C303" i="10"/>
  <c r="D98" i="10"/>
  <c r="D303" i="10"/>
  <c r="F304" i="10" l="1"/>
  <c r="F99" i="10"/>
  <c r="G308" i="10"/>
  <c r="G103" i="10"/>
  <c r="E304" i="10"/>
  <c r="E99" i="10"/>
  <c r="C304" i="10"/>
  <c r="C99" i="10"/>
  <c r="B99" i="10"/>
  <c r="B304" i="10"/>
  <c r="D99" i="10"/>
  <c r="D304" i="10"/>
  <c r="F100" i="10" l="1"/>
  <c r="F305" i="10"/>
  <c r="G104" i="10"/>
  <c r="G309" i="10"/>
  <c r="C305" i="10"/>
  <c r="C100" i="10"/>
  <c r="B305" i="10"/>
  <c r="B100" i="10"/>
  <c r="E305" i="10"/>
  <c r="E100" i="10"/>
  <c r="D305" i="10"/>
  <c r="D100" i="10"/>
  <c r="F306" i="10" l="1"/>
  <c r="F101" i="10"/>
  <c r="G310" i="10"/>
  <c r="G105" i="10"/>
  <c r="D306" i="10"/>
  <c r="D101" i="10"/>
  <c r="B306" i="10"/>
  <c r="B101" i="10"/>
  <c r="E101" i="10"/>
  <c r="E306" i="10"/>
  <c r="C306" i="10"/>
  <c r="C101" i="10"/>
  <c r="F307" i="10" l="1"/>
  <c r="F102" i="10"/>
  <c r="G311" i="10"/>
  <c r="G106" i="10"/>
  <c r="C102" i="10"/>
  <c r="C307" i="10"/>
  <c r="B307" i="10"/>
  <c r="B102" i="10"/>
  <c r="D307" i="10"/>
  <c r="D102" i="10"/>
  <c r="E102" i="10"/>
  <c r="E307" i="10"/>
  <c r="F308" i="10" l="1"/>
  <c r="F103" i="10"/>
  <c r="G312" i="10"/>
  <c r="G107" i="10"/>
  <c r="D103" i="10"/>
  <c r="D308" i="10"/>
  <c r="B308" i="10"/>
  <c r="B103" i="10"/>
  <c r="E308" i="10"/>
  <c r="E103" i="10"/>
  <c r="C308" i="10"/>
  <c r="C103" i="10"/>
  <c r="F104" i="10" l="1"/>
  <c r="F309" i="10"/>
  <c r="G108" i="10"/>
  <c r="G313" i="10"/>
  <c r="E309" i="10"/>
  <c r="E104" i="10"/>
  <c r="B309" i="10"/>
  <c r="B104" i="10"/>
  <c r="C309" i="10"/>
  <c r="C104" i="10"/>
  <c r="D309" i="10"/>
  <c r="D104" i="10"/>
  <c r="F310" i="10" l="1"/>
  <c r="F105" i="10"/>
  <c r="G314" i="10"/>
  <c r="G109" i="10"/>
  <c r="B105" i="10"/>
  <c r="B310" i="10"/>
  <c r="D105" i="10"/>
  <c r="D310" i="10"/>
  <c r="C310" i="10"/>
  <c r="C105" i="10"/>
  <c r="E310" i="10"/>
  <c r="E105" i="10"/>
  <c r="F311" i="10" l="1"/>
  <c r="F106" i="10"/>
  <c r="G315" i="10"/>
  <c r="G110" i="10"/>
  <c r="C106" i="10"/>
  <c r="C311" i="10"/>
  <c r="E106" i="10"/>
  <c r="E311" i="10"/>
  <c r="D311" i="10"/>
  <c r="D106" i="10"/>
  <c r="B311" i="10"/>
  <c r="B106" i="10"/>
  <c r="F312" i="10" l="1"/>
  <c r="F107" i="10"/>
  <c r="G316" i="10"/>
  <c r="G111" i="10"/>
  <c r="D312" i="10"/>
  <c r="D107" i="10"/>
  <c r="B312" i="10"/>
  <c r="B107" i="10"/>
  <c r="E312" i="10"/>
  <c r="E107" i="10"/>
  <c r="C107" i="10"/>
  <c r="C312" i="10"/>
  <c r="F108" i="10" l="1"/>
  <c r="F313" i="10"/>
  <c r="G112" i="10"/>
  <c r="G317" i="10"/>
  <c r="E108" i="10"/>
  <c r="E313" i="10"/>
  <c r="B313" i="10"/>
  <c r="B108" i="10"/>
  <c r="D313" i="10"/>
  <c r="D108" i="10"/>
  <c r="C313" i="10"/>
  <c r="C108" i="10"/>
  <c r="F314" i="10" l="1"/>
  <c r="F109" i="10"/>
  <c r="G318" i="10"/>
  <c r="G113" i="10"/>
  <c r="D109" i="10"/>
  <c r="D314" i="10"/>
  <c r="C314" i="10"/>
  <c r="C109" i="10"/>
  <c r="B109" i="10"/>
  <c r="B314" i="10"/>
  <c r="E314" i="10"/>
  <c r="E109" i="10"/>
  <c r="F315" i="10" l="1"/>
  <c r="F110" i="10"/>
  <c r="G319" i="10"/>
  <c r="G114" i="10"/>
  <c r="B110" i="10"/>
  <c r="B315" i="10"/>
  <c r="E315" i="10"/>
  <c r="E110" i="10"/>
  <c r="C110" i="10"/>
  <c r="C315" i="10"/>
  <c r="D110" i="10"/>
  <c r="D315" i="10"/>
  <c r="F316" i="10" l="1"/>
  <c r="F111" i="10"/>
  <c r="G320" i="10"/>
  <c r="G115" i="10"/>
  <c r="G116" i="10" a="1"/>
  <c r="C316" i="10"/>
  <c r="C111" i="10"/>
  <c r="B316" i="10"/>
  <c r="B111" i="10"/>
  <c r="E316" i="10"/>
  <c r="E111" i="10"/>
  <c r="D316" i="10"/>
  <c r="D111" i="10"/>
  <c r="F112" i="10" l="1"/>
  <c r="F317" i="10"/>
  <c r="G116" i="10"/>
  <c r="G120" i="10"/>
  <c r="G124" i="10"/>
  <c r="G128" i="10"/>
  <c r="G132" i="10"/>
  <c r="G136" i="10"/>
  <c r="G140" i="10"/>
  <c r="G144" i="10"/>
  <c r="G148" i="10"/>
  <c r="G152" i="10"/>
  <c r="G156" i="10"/>
  <c r="G160" i="10"/>
  <c r="G164" i="10"/>
  <c r="G168" i="10"/>
  <c r="G172" i="10"/>
  <c r="G176" i="10"/>
  <c r="G180" i="10"/>
  <c r="G184" i="10"/>
  <c r="G188" i="10"/>
  <c r="G192" i="10"/>
  <c r="G196" i="10"/>
  <c r="G200" i="10"/>
  <c r="G204" i="10"/>
  <c r="G208" i="10"/>
  <c r="G212" i="10"/>
  <c r="G216" i="10"/>
  <c r="G117" i="10"/>
  <c r="G121" i="10"/>
  <c r="G125" i="10"/>
  <c r="G129" i="10"/>
  <c r="G133" i="10"/>
  <c r="G137" i="10"/>
  <c r="G141" i="10"/>
  <c r="G145" i="10"/>
  <c r="G149" i="10"/>
  <c r="G153" i="10"/>
  <c r="G157" i="10"/>
  <c r="G161" i="10"/>
  <c r="G165" i="10"/>
  <c r="G169" i="10"/>
  <c r="G173" i="10"/>
  <c r="G177" i="10"/>
  <c r="G181" i="10"/>
  <c r="G185" i="10"/>
  <c r="G189" i="10"/>
  <c r="G193" i="10"/>
  <c r="G197" i="10"/>
  <c r="G201" i="10"/>
  <c r="G205" i="10"/>
  <c r="G209" i="10"/>
  <c r="G213" i="10"/>
  <c r="G217" i="10"/>
  <c r="G118" i="10"/>
  <c r="G122" i="10"/>
  <c r="G126" i="10"/>
  <c r="G130" i="10"/>
  <c r="G134" i="10"/>
  <c r="G138" i="10"/>
  <c r="G142" i="10"/>
  <c r="G146" i="10"/>
  <c r="G150" i="10"/>
  <c r="G154" i="10"/>
  <c r="G158" i="10"/>
  <c r="G162" i="10"/>
  <c r="G166" i="10"/>
  <c r="G170" i="10"/>
  <c r="G174" i="10"/>
  <c r="G178" i="10"/>
  <c r="G182" i="10"/>
  <c r="G186" i="10"/>
  <c r="G190" i="10"/>
  <c r="G194" i="10"/>
  <c r="G198" i="10"/>
  <c r="G202" i="10"/>
  <c r="G206" i="10"/>
  <c r="G210" i="10"/>
  <c r="G214" i="10"/>
  <c r="G119" i="10"/>
  <c r="G123" i="10"/>
  <c r="G127" i="10"/>
  <c r="G131" i="10"/>
  <c r="G135" i="10"/>
  <c r="G139" i="10"/>
  <c r="G143" i="10"/>
  <c r="G147" i="10"/>
  <c r="G151" i="10"/>
  <c r="G155" i="10"/>
  <c r="G159" i="10"/>
  <c r="G163" i="10"/>
  <c r="G167" i="10"/>
  <c r="G171" i="10"/>
  <c r="G175" i="10"/>
  <c r="G179" i="10"/>
  <c r="G183" i="10"/>
  <c r="G187" i="10"/>
  <c r="G191" i="10"/>
  <c r="G195" i="10"/>
  <c r="G199" i="10"/>
  <c r="G203" i="10"/>
  <c r="G207" i="10"/>
  <c r="G211" i="10"/>
  <c r="G215" i="10"/>
  <c r="B317" i="10"/>
  <c r="B112" i="10"/>
  <c r="D317" i="10"/>
  <c r="D112" i="10"/>
  <c r="E112" i="10"/>
  <c r="E317" i="10"/>
  <c r="C317" i="10"/>
  <c r="C112" i="10"/>
  <c r="F318" i="10" l="1"/>
  <c r="F113" i="10"/>
  <c r="B318" i="10"/>
  <c r="B113" i="10"/>
  <c r="E113" i="10"/>
  <c r="E318" i="10"/>
  <c r="C318" i="10"/>
  <c r="C113" i="10"/>
  <c r="D318" i="10"/>
  <c r="D113" i="10"/>
  <c r="F319" i="10" l="1"/>
  <c r="F114" i="10"/>
  <c r="D114" i="10"/>
  <c r="D319" i="10"/>
  <c r="E319" i="10"/>
  <c r="E114" i="10"/>
  <c r="C114" i="10"/>
  <c r="C319" i="10"/>
  <c r="B319" i="10"/>
  <c r="B114" i="10"/>
  <c r="F320" i="10" l="1"/>
  <c r="F115" i="10"/>
  <c r="F116" i="10" a="1"/>
  <c r="E320" i="10"/>
  <c r="E115" i="10"/>
  <c r="E116" i="10" a="1"/>
  <c r="C320" i="10"/>
  <c r="C115" i="10"/>
  <c r="C116" i="10" a="1"/>
  <c r="B115" i="10"/>
  <c r="B320" i="10"/>
  <c r="B116" i="10" a="1"/>
  <c r="D320" i="10"/>
  <c r="D115" i="10"/>
  <c r="D116" i="10" a="1"/>
  <c r="F116" i="10" l="1"/>
  <c r="F120" i="10"/>
  <c r="F124" i="10"/>
  <c r="F128" i="10"/>
  <c r="F132" i="10"/>
  <c r="F136" i="10"/>
  <c r="F140" i="10"/>
  <c r="F144" i="10"/>
  <c r="F148" i="10"/>
  <c r="F152" i="10"/>
  <c r="F156" i="10"/>
  <c r="F160" i="10"/>
  <c r="F164" i="10"/>
  <c r="F168" i="10"/>
  <c r="F172" i="10"/>
  <c r="F176" i="10"/>
  <c r="F180" i="10"/>
  <c r="F184" i="10"/>
  <c r="F188" i="10"/>
  <c r="F192" i="10"/>
  <c r="F196" i="10"/>
  <c r="F200" i="10"/>
  <c r="F204" i="10"/>
  <c r="F208" i="10"/>
  <c r="F212" i="10"/>
  <c r="F216" i="10"/>
  <c r="F117" i="10"/>
  <c r="F121" i="10"/>
  <c r="F125" i="10"/>
  <c r="F129" i="10"/>
  <c r="F133" i="10"/>
  <c r="F137" i="10"/>
  <c r="F141" i="10"/>
  <c r="F145" i="10"/>
  <c r="F149" i="10"/>
  <c r="F153" i="10"/>
  <c r="F157" i="10"/>
  <c r="F161" i="10"/>
  <c r="F165" i="10"/>
  <c r="F169" i="10"/>
  <c r="F173" i="10"/>
  <c r="F177" i="10"/>
  <c r="F181" i="10"/>
  <c r="F185" i="10"/>
  <c r="F189" i="10"/>
  <c r="F193" i="10"/>
  <c r="F197" i="10"/>
  <c r="F201" i="10"/>
  <c r="F205" i="10"/>
  <c r="F209" i="10"/>
  <c r="F213" i="10"/>
  <c r="F217" i="10"/>
  <c r="F118" i="10"/>
  <c r="F122" i="10"/>
  <c r="F126" i="10"/>
  <c r="F130" i="10"/>
  <c r="F134" i="10"/>
  <c r="F138" i="10"/>
  <c r="F142" i="10"/>
  <c r="F146" i="10"/>
  <c r="F150" i="10"/>
  <c r="F154" i="10"/>
  <c r="F158" i="10"/>
  <c r="F162" i="10"/>
  <c r="F166" i="10"/>
  <c r="F170" i="10"/>
  <c r="F174" i="10"/>
  <c r="F178" i="10"/>
  <c r="F182" i="10"/>
  <c r="F186" i="10"/>
  <c r="F190" i="10"/>
  <c r="F194" i="10"/>
  <c r="F198" i="10"/>
  <c r="F202" i="10"/>
  <c r="F206" i="10"/>
  <c r="F210" i="10"/>
  <c r="F214" i="10"/>
  <c r="F119" i="10"/>
  <c r="F123" i="10"/>
  <c r="F127" i="10"/>
  <c r="F131" i="10"/>
  <c r="F135" i="10"/>
  <c r="F139" i="10"/>
  <c r="F143" i="10"/>
  <c r="F147" i="10"/>
  <c r="F151" i="10"/>
  <c r="F155" i="10"/>
  <c r="F159" i="10"/>
  <c r="F163" i="10"/>
  <c r="F167" i="10"/>
  <c r="F171" i="10"/>
  <c r="F175" i="10"/>
  <c r="F179" i="10"/>
  <c r="F183" i="10"/>
  <c r="F187" i="10"/>
  <c r="F191" i="10"/>
  <c r="F195" i="10"/>
  <c r="F199" i="10"/>
  <c r="F203" i="10"/>
  <c r="F207" i="10"/>
  <c r="F211" i="10"/>
  <c r="F215" i="10"/>
  <c r="D118" i="10"/>
  <c r="D122" i="10"/>
  <c r="D126" i="10"/>
  <c r="D130" i="10"/>
  <c r="D134" i="10"/>
  <c r="D138" i="10"/>
  <c r="D142" i="10"/>
  <c r="D146" i="10"/>
  <c r="D150" i="10"/>
  <c r="D154" i="10"/>
  <c r="D158" i="10"/>
  <c r="D162" i="10"/>
  <c r="D166" i="10"/>
  <c r="D170" i="10"/>
  <c r="D174" i="10"/>
  <c r="D178" i="10"/>
  <c r="D182" i="10"/>
  <c r="D186" i="10"/>
  <c r="D190" i="10"/>
  <c r="D194" i="10"/>
  <c r="D198" i="10"/>
  <c r="D202" i="10"/>
  <c r="D206" i="10"/>
  <c r="D210" i="10"/>
  <c r="D214" i="10"/>
  <c r="D116" i="10"/>
  <c r="D121" i="10"/>
  <c r="D127" i="10"/>
  <c r="D132" i="10"/>
  <c r="D137" i="10"/>
  <c r="D143" i="10"/>
  <c r="D148" i="10"/>
  <c r="D153" i="10"/>
  <c r="D159" i="10"/>
  <c r="D164" i="10"/>
  <c r="D169" i="10"/>
  <c r="D175" i="10"/>
  <c r="D180" i="10"/>
  <c r="D185" i="10"/>
  <c r="D191" i="10"/>
  <c r="D196" i="10"/>
  <c r="D201" i="10"/>
  <c r="D207" i="10"/>
  <c r="D212" i="10"/>
  <c r="D217" i="10"/>
  <c r="D117" i="10"/>
  <c r="D123" i="10"/>
  <c r="D128" i="10"/>
  <c r="D133" i="10"/>
  <c r="D139" i="10"/>
  <c r="D144" i="10"/>
  <c r="D149" i="10"/>
  <c r="D155" i="10"/>
  <c r="D160" i="10"/>
  <c r="D165" i="10"/>
  <c r="D171" i="10"/>
  <c r="D176" i="10"/>
  <c r="D181" i="10"/>
  <c r="D187" i="10"/>
  <c r="D192" i="10"/>
  <c r="D197" i="10"/>
  <c r="D203" i="10"/>
  <c r="D208" i="10"/>
  <c r="D213" i="10"/>
  <c r="D119" i="10"/>
  <c r="D124" i="10"/>
  <c r="D129" i="10"/>
  <c r="D135" i="10"/>
  <c r="D140" i="10"/>
  <c r="D145" i="10"/>
  <c r="D151" i="10"/>
  <c r="D156" i="10"/>
  <c r="D161" i="10"/>
  <c r="D167" i="10"/>
  <c r="D172" i="10"/>
  <c r="D177" i="10"/>
  <c r="D183" i="10"/>
  <c r="D188" i="10"/>
  <c r="D193" i="10"/>
  <c r="D199" i="10"/>
  <c r="D204" i="10"/>
  <c r="D209" i="10"/>
  <c r="D215" i="10"/>
  <c r="D120" i="10"/>
  <c r="D125" i="10"/>
  <c r="D131" i="10"/>
  <c r="D136" i="10"/>
  <c r="D141" i="10"/>
  <c r="D147" i="10"/>
  <c r="D152" i="10"/>
  <c r="D157" i="10"/>
  <c r="D163" i="10"/>
  <c r="D168" i="10"/>
  <c r="D173" i="10"/>
  <c r="D179" i="10"/>
  <c r="D184" i="10"/>
  <c r="D189" i="10"/>
  <c r="D195" i="10"/>
  <c r="D200" i="10"/>
  <c r="D205" i="10"/>
  <c r="D211" i="10"/>
  <c r="D216" i="10"/>
  <c r="E118" i="10"/>
  <c r="E122" i="10"/>
  <c r="E126" i="10"/>
  <c r="E130" i="10"/>
  <c r="E134" i="10"/>
  <c r="E138" i="10"/>
  <c r="E142" i="10"/>
  <c r="E146" i="10"/>
  <c r="E150" i="10"/>
  <c r="E154" i="10"/>
  <c r="E158" i="10"/>
  <c r="E162" i="10"/>
  <c r="E166" i="10"/>
  <c r="E170" i="10"/>
  <c r="E174" i="10"/>
  <c r="E178" i="10"/>
  <c r="E182" i="10"/>
  <c r="E186" i="10"/>
  <c r="E190" i="10"/>
  <c r="E194" i="10"/>
  <c r="E198" i="10"/>
  <c r="E202" i="10"/>
  <c r="E206" i="10"/>
  <c r="E210" i="10"/>
  <c r="E214" i="10"/>
  <c r="E120" i="10"/>
  <c r="E125" i="10"/>
  <c r="E131" i="10"/>
  <c r="E136" i="10"/>
  <c r="E141" i="10"/>
  <c r="E147" i="10"/>
  <c r="E152" i="10"/>
  <c r="E157" i="10"/>
  <c r="E163" i="10"/>
  <c r="E168" i="10"/>
  <c r="E173" i="10"/>
  <c r="E179" i="10"/>
  <c r="E184" i="10"/>
  <c r="E189" i="10"/>
  <c r="E195" i="10"/>
  <c r="E200" i="10"/>
  <c r="E205" i="10"/>
  <c r="E211" i="10"/>
  <c r="E216" i="10"/>
  <c r="E116" i="10"/>
  <c r="E121" i="10"/>
  <c r="E127" i="10"/>
  <c r="E132" i="10"/>
  <c r="E137" i="10"/>
  <c r="E143" i="10"/>
  <c r="E148" i="10"/>
  <c r="E153" i="10"/>
  <c r="E159" i="10"/>
  <c r="E164" i="10"/>
  <c r="E169" i="10"/>
  <c r="E175" i="10"/>
  <c r="E180" i="10"/>
  <c r="E185" i="10"/>
  <c r="E191" i="10"/>
  <c r="E196" i="10"/>
  <c r="E201" i="10"/>
  <c r="E207" i="10"/>
  <c r="E212" i="10"/>
  <c r="E217" i="10"/>
  <c r="E119" i="10"/>
  <c r="E124" i="10"/>
  <c r="E129" i="10"/>
  <c r="E135" i="10"/>
  <c r="E140" i="10"/>
  <c r="E145" i="10"/>
  <c r="E151" i="10"/>
  <c r="E156" i="10"/>
  <c r="E161" i="10"/>
  <c r="E167" i="10"/>
  <c r="E172" i="10"/>
  <c r="E177" i="10"/>
  <c r="E183" i="10"/>
  <c r="E188" i="10"/>
  <c r="E193" i="10"/>
  <c r="E199" i="10"/>
  <c r="E204" i="10"/>
  <c r="E209" i="10"/>
  <c r="E215" i="10"/>
  <c r="E133" i="10"/>
  <c r="E155" i="10"/>
  <c r="E176" i="10"/>
  <c r="E197" i="10"/>
  <c r="E117" i="10"/>
  <c r="E139" i="10"/>
  <c r="E160" i="10"/>
  <c r="E181" i="10"/>
  <c r="E203" i="10"/>
  <c r="E123" i="10"/>
  <c r="E144" i="10"/>
  <c r="E165" i="10"/>
  <c r="E187" i="10"/>
  <c r="E208" i="10"/>
  <c r="E128" i="10"/>
  <c r="E213" i="10"/>
  <c r="E149" i="10"/>
  <c r="E171" i="10"/>
  <c r="E192" i="10"/>
  <c r="C119" i="10"/>
  <c r="C123" i="10"/>
  <c r="C127" i="10"/>
  <c r="C131" i="10"/>
  <c r="C135" i="10"/>
  <c r="C139" i="10"/>
  <c r="C143" i="10"/>
  <c r="C147" i="10"/>
  <c r="C151" i="10"/>
  <c r="C155" i="10"/>
  <c r="C159" i="10"/>
  <c r="C163" i="10"/>
  <c r="C167" i="10"/>
  <c r="C171" i="10"/>
  <c r="C175" i="10"/>
  <c r="C179" i="10"/>
  <c r="C183" i="10"/>
  <c r="C187" i="10"/>
  <c r="C191" i="10"/>
  <c r="C195" i="10"/>
  <c r="C199" i="10"/>
  <c r="C203" i="10"/>
  <c r="C207" i="10"/>
  <c r="C211" i="10"/>
  <c r="C215" i="10"/>
  <c r="C116" i="10"/>
  <c r="C120" i="10"/>
  <c r="C124" i="10"/>
  <c r="C128" i="10"/>
  <c r="C132" i="10"/>
  <c r="C136" i="10"/>
  <c r="C140" i="10"/>
  <c r="C144" i="10"/>
  <c r="C148" i="10"/>
  <c r="C152" i="10"/>
  <c r="C156" i="10"/>
  <c r="C160" i="10"/>
  <c r="C164" i="10"/>
  <c r="C168" i="10"/>
  <c r="C172" i="10"/>
  <c r="C176" i="10"/>
  <c r="C180" i="10"/>
  <c r="C184" i="10"/>
  <c r="C188" i="10"/>
  <c r="C192" i="10"/>
  <c r="C196" i="10"/>
  <c r="C200" i="10"/>
  <c r="C204" i="10"/>
  <c r="C208" i="10"/>
  <c r="C212" i="10"/>
  <c r="C216" i="10"/>
  <c r="C117" i="10"/>
  <c r="C121" i="10"/>
  <c r="C125" i="10"/>
  <c r="C129" i="10"/>
  <c r="C133" i="10"/>
  <c r="C137" i="10"/>
  <c r="C141" i="10"/>
  <c r="C145" i="10"/>
  <c r="C149" i="10"/>
  <c r="C153" i="10"/>
  <c r="C157" i="10"/>
  <c r="C161" i="10"/>
  <c r="C165" i="10"/>
  <c r="C169" i="10"/>
  <c r="C173" i="10"/>
  <c r="C177" i="10"/>
  <c r="C181" i="10"/>
  <c r="C185" i="10"/>
  <c r="C189" i="10"/>
  <c r="C193" i="10"/>
  <c r="C197" i="10"/>
  <c r="C201" i="10"/>
  <c r="C205" i="10"/>
  <c r="C209" i="10"/>
  <c r="C213" i="10"/>
  <c r="C217" i="10"/>
  <c r="C130" i="10"/>
  <c r="C146" i="10"/>
  <c r="C162" i="10"/>
  <c r="C178" i="10"/>
  <c r="C194" i="10"/>
  <c r="C210" i="10"/>
  <c r="C118" i="10"/>
  <c r="C134" i="10"/>
  <c r="C150" i="10"/>
  <c r="C166" i="10"/>
  <c r="C182" i="10"/>
  <c r="C198" i="10"/>
  <c r="C214" i="10"/>
  <c r="C122" i="10"/>
  <c r="C138" i="10"/>
  <c r="C154" i="10"/>
  <c r="C170" i="10"/>
  <c r="C186" i="10"/>
  <c r="C202" i="10"/>
  <c r="C126" i="10"/>
  <c r="C142" i="10"/>
  <c r="C158" i="10"/>
  <c r="C174" i="10"/>
  <c r="C190" i="10"/>
  <c r="C206" i="10"/>
  <c r="B119" i="10"/>
  <c r="B123" i="10"/>
  <c r="B127" i="10"/>
  <c r="B131" i="10"/>
  <c r="B135" i="10"/>
  <c r="B139" i="10"/>
  <c r="B143" i="10"/>
  <c r="B147" i="10"/>
  <c r="B151" i="10"/>
  <c r="B155" i="10"/>
  <c r="B159" i="10"/>
  <c r="B163" i="10"/>
  <c r="B117" i="10"/>
  <c r="B122" i="10"/>
  <c r="B128" i="10"/>
  <c r="B133" i="10"/>
  <c r="B138" i="10"/>
  <c r="B144" i="10"/>
  <c r="B149" i="10"/>
  <c r="B154" i="10"/>
  <c r="B160" i="10"/>
  <c r="B165" i="10"/>
  <c r="B169" i="10"/>
  <c r="B173" i="10"/>
  <c r="B177" i="10"/>
  <c r="B181" i="10"/>
  <c r="B185" i="10"/>
  <c r="B189" i="10"/>
  <c r="B193" i="10"/>
  <c r="B197" i="10"/>
  <c r="B201" i="10"/>
  <c r="B205" i="10"/>
  <c r="B209" i="10"/>
  <c r="B213" i="10"/>
  <c r="B217" i="10"/>
  <c r="B125" i="10"/>
  <c r="B157" i="10"/>
  <c r="B175" i="10"/>
  <c r="B183" i="10"/>
  <c r="B191" i="10"/>
  <c r="B199" i="10"/>
  <c r="B207" i="10"/>
  <c r="B215" i="10"/>
  <c r="B116" i="10"/>
  <c r="B121" i="10"/>
  <c r="B132" i="10"/>
  <c r="B137" i="10"/>
  <c r="B142" i="10"/>
  <c r="B148" i="10"/>
  <c r="B153" i="10"/>
  <c r="B158" i="10"/>
  <c r="B168" i="10"/>
  <c r="B172" i="10"/>
  <c r="B180" i="10"/>
  <c r="B184" i="10"/>
  <c r="B192" i="10"/>
  <c r="B200" i="10"/>
  <c r="B208" i="10"/>
  <c r="B216" i="10"/>
  <c r="B118" i="10"/>
  <c r="B124" i="10"/>
  <c r="B129" i="10"/>
  <c r="B134" i="10"/>
  <c r="B140" i="10"/>
  <c r="B145" i="10"/>
  <c r="B150" i="10"/>
  <c r="B156" i="10"/>
  <c r="B161" i="10"/>
  <c r="B166" i="10"/>
  <c r="B170" i="10"/>
  <c r="B174" i="10"/>
  <c r="B178" i="10"/>
  <c r="B182" i="10"/>
  <c r="B186" i="10"/>
  <c r="B190" i="10"/>
  <c r="B194" i="10"/>
  <c r="B198" i="10"/>
  <c r="B202" i="10"/>
  <c r="B206" i="10"/>
  <c r="B210" i="10"/>
  <c r="B214" i="10"/>
  <c r="B120" i="10"/>
  <c r="B130" i="10"/>
  <c r="B136" i="10"/>
  <c r="B141" i="10"/>
  <c r="B146" i="10"/>
  <c r="B152" i="10"/>
  <c r="B162" i="10"/>
  <c r="B167" i="10"/>
  <c r="B171" i="10"/>
  <c r="B179" i="10"/>
  <c r="B187" i="10"/>
  <c r="B195" i="10"/>
  <c r="B203" i="10"/>
  <c r="B211" i="10"/>
  <c r="B126" i="10"/>
  <c r="B164" i="10"/>
  <c r="B176" i="10"/>
  <c r="B188" i="10"/>
  <c r="B196" i="10"/>
  <c r="B204" i="10"/>
  <c r="B212" i="10"/>
</calcChain>
</file>

<file path=xl/sharedStrings.xml><?xml version="1.0" encoding="utf-8"?>
<sst xmlns="http://schemas.openxmlformats.org/spreadsheetml/2006/main" count="262" uniqueCount="212">
  <si>
    <t>Generated with the SIPmath™ Modeler Tools from ProbabilityManagement.org</t>
  </si>
  <si>
    <t>Index</t>
  </si>
  <si>
    <t>Values</t>
  </si>
  <si>
    <t>Integer chart?</t>
  </si>
  <si>
    <t>Number of Bins</t>
  </si>
  <si>
    <t>Label position</t>
  </si>
  <si>
    <t>Bin Width</t>
  </si>
  <si>
    <t>Decimals</t>
  </si>
  <si>
    <t>Scale</t>
  </si>
  <si>
    <t>Use Axis Title?</t>
  </si>
  <si>
    <t>Axis Title</t>
  </si>
  <si>
    <t>Min</t>
  </si>
  <si>
    <t>Bin Range</t>
  </si>
  <si>
    <t>Frequency</t>
  </si>
  <si>
    <t>Cumulative</t>
  </si>
  <si>
    <t>Labels</t>
  </si>
  <si>
    <t>Percentage</t>
  </si>
  <si>
    <t>Year</t>
  </si>
  <si>
    <t>EOY</t>
  </si>
  <si>
    <t>Sample</t>
  </si>
  <si>
    <t>Row</t>
  </si>
  <si>
    <t>Probabilistic Results</t>
  </si>
  <si>
    <t>Year 1</t>
  </si>
  <si>
    <t>Year 2</t>
  </si>
  <si>
    <t>Year 3</t>
  </si>
  <si>
    <t>Year 4</t>
  </si>
  <si>
    <t>Year 5</t>
  </si>
  <si>
    <t>EV</t>
  </si>
  <si>
    <t>P10</t>
  </si>
  <si>
    <t>P50</t>
  </si>
  <si>
    <t>P90</t>
  </si>
  <si>
    <t>Total</t>
  </si>
  <si>
    <t>Prob of losing Money</t>
  </si>
  <si>
    <t>Actual EV</t>
  </si>
  <si>
    <t>Target EV Yr 5</t>
  </si>
  <si>
    <t>Prob of Losing Money</t>
  </si>
  <si>
    <t>5 Year Annual Return</t>
  </si>
  <si>
    <t>Year 0</t>
  </si>
  <si>
    <t>Random Number Seed</t>
  </si>
  <si>
    <t>YoY</t>
  </si>
  <si>
    <t>Standard Deviation</t>
  </si>
  <si>
    <t>Fcst Yr 1</t>
  </si>
  <si>
    <t>Fcst Yr 2</t>
  </si>
  <si>
    <t>Fcst Yr 3</t>
  </si>
  <si>
    <t>Fcst Yr 4</t>
  </si>
  <si>
    <t>Fcst Yr 5</t>
  </si>
  <si>
    <t>Fcst Yr 0</t>
  </si>
  <si>
    <t>Target Fcst Yr 5 Return</t>
  </si>
  <si>
    <t>90% chance of Exceeding this value (P10)</t>
  </si>
  <si>
    <t>EV Difference</t>
  </si>
  <si>
    <t>Rate of Return</t>
  </si>
  <si>
    <t>SPY</t>
  </si>
  <si>
    <t>MDY</t>
  </si>
  <si>
    <t>DIA</t>
  </si>
  <si>
    <t>SLYG</t>
  </si>
  <si>
    <t>SLYV</t>
  </si>
  <si>
    <t>Growth Per Year Including Dividends</t>
  </si>
  <si>
    <t>Dow Jones Industrial</t>
  </si>
  <si>
    <t>SP 500</t>
  </si>
  <si>
    <t>Mid Cap</t>
  </si>
  <si>
    <t>Small Cap Growth</t>
  </si>
  <si>
    <t>Energy</t>
  </si>
  <si>
    <t>Small Cap Value</t>
  </si>
  <si>
    <t>XLE</t>
  </si>
  <si>
    <t>ETF Segment</t>
  </si>
  <si>
    <t>Fcst_Yr_5</t>
  </si>
  <si>
    <t>Fcst_Yr_4</t>
  </si>
  <si>
    <t>Fcst_Yr_3</t>
  </si>
  <si>
    <t>Fcst_Yr_2</t>
  </si>
  <si>
    <t>Fcst_Yr_1</t>
  </si>
  <si>
    <t>Expected Value</t>
  </si>
  <si>
    <t>Series Name</t>
  </si>
  <si>
    <t>Loss Exceedance</t>
  </si>
  <si>
    <t>Percentile on CDF</t>
  </si>
  <si>
    <t>Mean</t>
  </si>
  <si>
    <t>SP500</t>
  </si>
  <si>
    <t>DJ</t>
  </si>
  <si>
    <t>Small Value</t>
  </si>
  <si>
    <t>Small Growth</t>
  </si>
  <si>
    <t>Dollars</t>
  </si>
  <si>
    <t>StdDev</t>
  </si>
  <si>
    <t>Avg Return</t>
  </si>
  <si>
    <t>16 year return</t>
  </si>
  <si>
    <t>Return_Year_5</t>
  </si>
  <si>
    <t>EV of Return</t>
  </si>
  <si>
    <t>S&amp;P</t>
  </si>
  <si>
    <t>Sm Cap Growth</t>
  </si>
  <si>
    <t>Sm Cap Value</t>
  </si>
  <si>
    <t>5 Year Return based on CF EV</t>
  </si>
  <si>
    <t>Max %</t>
  </si>
  <si>
    <t>Mean - P10</t>
  </si>
  <si>
    <t>Money to Invest</t>
  </si>
  <si>
    <t>Investment</t>
  </si>
  <si>
    <t>100% each asset</t>
  </si>
  <si>
    <t>How to Invest money to meet your needs.</t>
  </si>
  <si>
    <t>Date</t>
  </si>
  <si>
    <t>Yr 0</t>
  </si>
  <si>
    <t>Yr 1</t>
  </si>
  <si>
    <t>Yr 2</t>
  </si>
  <si>
    <t>Geomean</t>
  </si>
  <si>
    <t>Avg</t>
  </si>
  <si>
    <t>Actual</t>
  </si>
  <si>
    <t>Example of calculating returns</t>
  </si>
  <si>
    <t>Geo Return</t>
  </si>
  <si>
    <t xml:space="preserve">72684          </t>
  </si>
  <si>
    <t xml:space="preserve">136841          </t>
  </si>
  <si>
    <t xml:space="preserve">200998          </t>
  </si>
  <si>
    <t xml:space="preserve">265155          </t>
  </si>
  <si>
    <t xml:space="preserve">329312          </t>
  </si>
  <si>
    <t xml:space="preserve">393469          </t>
  </si>
  <si>
    <t xml:space="preserve">457626          </t>
  </si>
  <si>
    <t xml:space="preserve">521783          </t>
  </si>
  <si>
    <t xml:space="preserve">585940          </t>
  </si>
  <si>
    <t xml:space="preserve">650097          </t>
  </si>
  <si>
    <t xml:space="preserve">714254          </t>
  </si>
  <si>
    <t xml:space="preserve">778411          </t>
  </si>
  <si>
    <t xml:space="preserve">842568          </t>
  </si>
  <si>
    <t xml:space="preserve">906725          </t>
  </si>
  <si>
    <t xml:space="preserve">970882          </t>
  </si>
  <si>
    <t xml:space="preserve">1035039          </t>
  </si>
  <si>
    <t xml:space="preserve">1099196          </t>
  </si>
  <si>
    <t xml:space="preserve">1163353          </t>
  </si>
  <si>
    <t xml:space="preserve">1227510          </t>
  </si>
  <si>
    <t xml:space="preserve">1291667          </t>
  </si>
  <si>
    <t xml:space="preserve">1355824          </t>
  </si>
  <si>
    <t xml:space="preserve">1419981          </t>
  </si>
  <si>
    <t xml:space="preserve">1484138          </t>
  </si>
  <si>
    <t xml:space="preserve">1548295          </t>
  </si>
  <si>
    <t xml:space="preserve">1612452          </t>
  </si>
  <si>
    <t xml:space="preserve">1676609          </t>
  </si>
  <si>
    <t xml:space="preserve">1740766          </t>
  </si>
  <si>
    <t xml:space="preserve">1804923          </t>
  </si>
  <si>
    <t xml:space="preserve">1869080          </t>
  </si>
  <si>
    <t xml:space="preserve">1933237          </t>
  </si>
  <si>
    <t xml:space="preserve">1997394          </t>
  </si>
  <si>
    <t xml:space="preserve">2061551          </t>
  </si>
  <si>
    <t xml:space="preserve">2125708          </t>
  </si>
  <si>
    <t xml:space="preserve">2189865          </t>
  </si>
  <si>
    <t xml:space="preserve">2254022          </t>
  </si>
  <si>
    <t xml:space="preserve">2318179          </t>
  </si>
  <si>
    <t xml:space="preserve">2382336          </t>
  </si>
  <si>
    <t xml:space="preserve">2446493          </t>
  </si>
  <si>
    <t xml:space="preserve">2510650          </t>
  </si>
  <si>
    <t xml:space="preserve">2574807          </t>
  </si>
  <si>
    <t xml:space="preserve">2638964          </t>
  </si>
  <si>
    <t xml:space="preserve">2703121          </t>
  </si>
  <si>
    <t xml:space="preserve">2767278          </t>
  </si>
  <si>
    <t xml:space="preserve">2831435          </t>
  </si>
  <si>
    <t xml:space="preserve">2895592          </t>
  </si>
  <si>
    <t xml:space="preserve">2959749          </t>
  </si>
  <si>
    <t xml:space="preserve">3023906          </t>
  </si>
  <si>
    <t xml:space="preserve">3088063          </t>
  </si>
  <si>
    <t xml:space="preserve">3152220          </t>
  </si>
  <si>
    <t xml:space="preserve">3216377          </t>
  </si>
  <si>
    <t xml:space="preserve">3280534          </t>
  </si>
  <si>
    <t xml:space="preserve">3344691          </t>
  </si>
  <si>
    <t xml:space="preserve">3408848          </t>
  </si>
  <si>
    <t xml:space="preserve">3473005          </t>
  </si>
  <si>
    <t xml:space="preserve">3537162          </t>
  </si>
  <si>
    <t xml:space="preserve">3601319          </t>
  </si>
  <si>
    <t xml:space="preserve">3665476          </t>
  </si>
  <si>
    <t xml:space="preserve">3729633          </t>
  </si>
  <si>
    <t xml:space="preserve">3793790          </t>
  </si>
  <si>
    <t xml:space="preserve">3857947          </t>
  </si>
  <si>
    <t xml:space="preserve">3922104          </t>
  </si>
  <si>
    <t xml:space="preserve">3986261          </t>
  </si>
  <si>
    <t xml:space="preserve">4050418          </t>
  </si>
  <si>
    <t xml:space="preserve">4114575          </t>
  </si>
  <si>
    <t xml:space="preserve">4178732          </t>
  </si>
  <si>
    <t xml:space="preserve">4242889          </t>
  </si>
  <si>
    <t xml:space="preserve">4307046          </t>
  </si>
  <si>
    <t xml:space="preserve">4371203          </t>
  </si>
  <si>
    <t xml:space="preserve">4435360          </t>
  </si>
  <si>
    <t xml:space="preserve">4499517          </t>
  </si>
  <si>
    <t xml:space="preserve">4563674          </t>
  </si>
  <si>
    <t xml:space="preserve">4627831          </t>
  </si>
  <si>
    <t xml:space="preserve">4691988          </t>
  </si>
  <si>
    <t xml:space="preserve">4756145          </t>
  </si>
  <si>
    <t xml:space="preserve">4820302          </t>
  </si>
  <si>
    <t xml:space="preserve">4884459          </t>
  </si>
  <si>
    <t xml:space="preserve">4948616          </t>
  </si>
  <si>
    <t xml:space="preserve">5012773          </t>
  </si>
  <si>
    <t xml:space="preserve">5076930          </t>
  </si>
  <si>
    <t xml:space="preserve">5141087          </t>
  </si>
  <si>
    <t xml:space="preserve">5205244          </t>
  </si>
  <si>
    <t xml:space="preserve">5269401          </t>
  </si>
  <si>
    <t xml:space="preserve">5333558          </t>
  </si>
  <si>
    <t xml:space="preserve">5397715          </t>
  </si>
  <si>
    <t xml:space="preserve">5461872          </t>
  </si>
  <si>
    <t xml:space="preserve">5526029          </t>
  </si>
  <si>
    <t xml:space="preserve">5590186          </t>
  </si>
  <si>
    <t xml:space="preserve">5654343          </t>
  </si>
  <si>
    <t xml:space="preserve">5718500          </t>
  </si>
  <si>
    <t xml:space="preserve">5782657          </t>
  </si>
  <si>
    <t xml:space="preserve">5846814          </t>
  </si>
  <si>
    <t xml:space="preserve">5910971          </t>
  </si>
  <si>
    <t xml:space="preserve">5975128          </t>
  </si>
  <si>
    <t xml:space="preserve">6039285          </t>
  </si>
  <si>
    <t xml:space="preserve">6103442          </t>
  </si>
  <si>
    <t xml:space="preserve">6167599          </t>
  </si>
  <si>
    <t xml:space="preserve">6231756          </t>
  </si>
  <si>
    <t xml:space="preserve">6295913          </t>
  </si>
  <si>
    <t xml:space="preserve">6360070          </t>
  </si>
  <si>
    <t xml:space="preserve">6424227          </t>
  </si>
  <si>
    <t xml:space="preserve">6488384          </t>
  </si>
  <si>
    <t xml:space="preserve">6552541          </t>
  </si>
  <si>
    <t>Ref Portfolio EV 319920</t>
  </si>
  <si>
    <t>Efficient Frontier --&gt;</t>
  </si>
  <si>
    <t>No constraints</t>
  </si>
  <si>
    <t>Equal Weights</t>
  </si>
  <si>
    <t>Limit Sm Cap</t>
  </si>
  <si>
    <t>Limit Mid 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</si>
</sst>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"/>
    <numFmt numFmtId="166" formatCode="0.0%"/>
    <numFmt numFmtId="167" formatCode="0.000%"/>
    <numFmt numFmtId="168" formatCode="_(&quot;$&quot;* #,##0_);_(&quot;$&quot;* \(#,##0\);_(&quot;$&quot;* &quot;-&quot;??_);_(@_)"/>
    <numFmt numFmtId="169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rgb="FF80FF80"/>
        <bgColor indexed="64"/>
      </patternFill>
    </fill>
    <fill>
      <patternFill patternType="solid">
        <fgColor rgb="FF80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/>
    <xf numFmtId="0" fontId="0" fillId="2" borderId="6" xfId="0" applyFill="1" applyBorder="1"/>
    <xf numFmtId="0" fontId="0" fillId="0" borderId="7" xfId="0" applyBorder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6" fontId="0" fillId="7" borderId="0" xfId="2" applyNumberFormat="1" applyFont="1" applyFill="1"/>
    <xf numFmtId="166" fontId="0" fillId="0" borderId="0" xfId="2" applyNumberFormat="1" applyFont="1"/>
    <xf numFmtId="166" fontId="0" fillId="0" borderId="0" xfId="2" applyNumberFormat="1" applyFont="1" applyAlignment="1">
      <alignment horizontal="center"/>
    </xf>
    <xf numFmtId="9" fontId="0" fillId="0" borderId="0" xfId="2" applyFont="1" applyAlignment="1">
      <alignment horizontal="center"/>
    </xf>
    <xf numFmtId="43" fontId="0" fillId="0" borderId="0" xfId="1" applyFont="1"/>
    <xf numFmtId="0" fontId="0" fillId="8" borderId="0" xfId="0" applyFill="1" applyAlignment="1">
      <alignment wrapText="1"/>
    </xf>
    <xf numFmtId="0" fontId="0" fillId="8" borderId="0" xfId="0" applyFill="1"/>
    <xf numFmtId="166" fontId="0" fillId="8" borderId="0" xfId="2" applyNumberFormat="1" applyFont="1" applyFill="1"/>
    <xf numFmtId="166" fontId="0" fillId="0" borderId="0" xfId="1" applyNumberFormat="1" applyFont="1"/>
    <xf numFmtId="0" fontId="2" fillId="0" borderId="0" xfId="0" applyFont="1"/>
    <xf numFmtId="0" fontId="0" fillId="8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7" xfId="0" applyBorder="1"/>
    <xf numFmtId="0" fontId="0" fillId="0" borderId="0" xfId="0" applyAlignment="1">
      <alignment horizontal="left" wrapText="1" indent="1"/>
    </xf>
    <xf numFmtId="0" fontId="0" fillId="0" borderId="0" xfId="0" applyAlignment="1">
      <alignment horizontal="left" wrapText="1"/>
    </xf>
    <xf numFmtId="0" fontId="3" fillId="0" borderId="0" xfId="0" applyFont="1"/>
    <xf numFmtId="2" fontId="3" fillId="0" borderId="8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4" fillId="0" borderId="7" xfId="0" applyFont="1" applyBorder="1"/>
    <xf numFmtId="0" fontId="0" fillId="0" borderId="9" xfId="0" applyBorder="1"/>
    <xf numFmtId="10" fontId="0" fillId="0" borderId="0" xfId="0" applyNumberFormat="1"/>
    <xf numFmtId="0" fontId="4" fillId="8" borderId="10" xfId="0" applyFont="1" applyFill="1" applyBorder="1" applyAlignment="1">
      <alignment horizontal="right" vertical="top"/>
    </xf>
    <xf numFmtId="166" fontId="4" fillId="0" borderId="10" xfId="2" applyNumberFormat="1" applyFont="1" applyBorder="1" applyAlignment="1">
      <alignment horizontal="right" vertical="top"/>
    </xf>
    <xf numFmtId="0" fontId="0" fillId="0" borderId="0" xfId="0" applyAlignment="1">
      <alignment horizontal="center" wrapText="1"/>
    </xf>
    <xf numFmtId="9" fontId="0" fillId="0" borderId="0" xfId="0" applyNumberFormat="1"/>
    <xf numFmtId="165" fontId="0" fillId="0" borderId="0" xfId="0" applyNumberFormat="1"/>
    <xf numFmtId="9" fontId="0" fillId="2" borderId="0" xfId="0" applyNumberFormat="1" applyFill="1"/>
    <xf numFmtId="167" fontId="0" fillId="10" borderId="0" xfId="2" applyNumberFormat="1" applyFont="1" applyFill="1"/>
    <xf numFmtId="0" fontId="0" fillId="0" borderId="0" xfId="0" applyFont="1"/>
    <xf numFmtId="166" fontId="5" fillId="0" borderId="0" xfId="2" applyNumberFormat="1" applyFont="1"/>
    <xf numFmtId="169" fontId="0" fillId="0" borderId="0" xfId="1" applyNumberFormat="1" applyFont="1"/>
    <xf numFmtId="169" fontId="0" fillId="0" borderId="0" xfId="1" applyNumberFormat="1" applyFont="1" applyAlignment="1">
      <alignment horizontal="center"/>
    </xf>
    <xf numFmtId="169" fontId="0" fillId="9" borderId="1" xfId="1" applyNumberFormat="1" applyFont="1" applyFill="1" applyBorder="1"/>
    <xf numFmtId="169" fontId="4" fillId="9" borderId="11" xfId="1" applyNumberFormat="1" applyFont="1" applyFill="1" applyBorder="1" applyAlignment="1">
      <alignment horizontal="right" vertical="top"/>
    </xf>
    <xf numFmtId="169" fontId="4" fillId="9" borderId="10" xfId="1" applyNumberFormat="1" applyFont="1" applyFill="1" applyBorder="1" applyAlignment="1">
      <alignment horizontal="right" vertical="top"/>
    </xf>
    <xf numFmtId="169" fontId="5" fillId="0" borderId="0" xfId="1" applyNumberFormat="1" applyFont="1" applyAlignment="1">
      <alignment vertical="top"/>
    </xf>
    <xf numFmtId="169" fontId="0" fillId="2" borderId="0" xfId="1" applyNumberFormat="1" applyFont="1" applyFill="1" applyAlignment="1">
      <alignment horizontal="center"/>
    </xf>
    <xf numFmtId="166" fontId="0" fillId="0" borderId="0" xfId="2" applyNumberFormat="1" applyFont="1" applyFill="1"/>
    <xf numFmtId="168" fontId="0" fillId="2" borderId="0" xfId="3" applyNumberFormat="1" applyFont="1" applyFill="1"/>
    <xf numFmtId="0" fontId="4" fillId="0" borderId="0" xfId="0" applyFont="1"/>
    <xf numFmtId="14" fontId="6" fillId="0" borderId="0" xfId="2" applyNumberFormat="1" applyFont="1"/>
    <xf numFmtId="164" fontId="0" fillId="0" borderId="0" xfId="0" applyNumberFormat="1"/>
    <xf numFmtId="2" fontId="0" fillId="0" borderId="0" xfId="0" applyNumberFormat="1"/>
    <xf numFmtId="10" fontId="0" fillId="0" borderId="0" xfId="2" applyNumberFormat="1" applyFont="1"/>
    <xf numFmtId="0" fontId="0" fillId="0" borderId="7" xfId="0" applyFill="1" applyBorder="1" applyAlignment="1">
      <alignment horizontal="center"/>
    </xf>
    <xf numFmtId="10" fontId="4" fillId="0" borderId="0" xfId="0" applyNumberFormat="1" applyFont="1"/>
    <xf numFmtId="169" fontId="0" fillId="5" borderId="0" xfId="1" applyNumberFormat="1" applyFont="1" applyFill="1"/>
    <xf numFmtId="166" fontId="0" fillId="5" borderId="0" xfId="2" applyNumberFormat="1" applyFont="1" applyFill="1"/>
    <xf numFmtId="0" fontId="0" fillId="7" borderId="0" xfId="0" applyFill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Return vs Risk (2001-16)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148087BC-F559-4DA0-B71A-102F290A5FA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DD03-4583-AE4D-A1DA94A68F9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967B55A-B28E-4530-83A2-AAC1F918660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DD03-4583-AE4D-A1DA94A68F9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8437418-165A-468B-BE2A-1D9AECB3B79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DD03-4583-AE4D-A1DA94A68F9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5C607C0-0907-4714-813F-8E41CB59ED1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DD03-4583-AE4D-A1DA94A68F9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A4F3DF82-F833-4D0B-99F8-527ED4EDCA7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DD03-4583-AE4D-A1DA94A68F92}"/>
                </c:ext>
              </c:extLst>
            </c:dLbl>
            <c:dLbl>
              <c:idx val="5"/>
              <c:layout>
                <c:manualLayout>
                  <c:x val="-8.3333333333333332E-3"/>
                  <c:y val="-5.5555555555555552E-2"/>
                </c:manualLayout>
              </c:layout>
              <c:tx>
                <c:rich>
                  <a:bodyPr/>
                  <a:lstStyle/>
                  <a:p>
                    <a:fld id="{C445FD54-4ADA-40CB-9399-FFD77600993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DD03-4583-AE4D-A1DA94A68F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'SIPS ETF'!$B$22:$G$22</c:f>
              <c:numCache>
                <c:formatCode>0.000</c:formatCode>
                <c:ptCount val="6"/>
                <c:pt idx="0">
                  <c:v>0.17097303183460047</c:v>
                </c:pt>
                <c:pt idx="1">
                  <c:v>0.17118798037060493</c:v>
                </c:pt>
                <c:pt idx="2">
                  <c:v>0.14083688565709523</c:v>
                </c:pt>
                <c:pt idx="3">
                  <c:v>0.24343818083355576</c:v>
                </c:pt>
                <c:pt idx="4">
                  <c:v>0.16440219297150219</c:v>
                </c:pt>
                <c:pt idx="5">
                  <c:v>0.22557303982952176</c:v>
                </c:pt>
              </c:numCache>
            </c:numRef>
          </c:xVal>
          <c:yVal>
            <c:numRef>
              <c:f>'SIPS ETF'!$B$23:$G$23</c:f>
              <c:numCache>
                <c:formatCode>0.00%</c:formatCode>
                <c:ptCount val="6"/>
                <c:pt idx="0">
                  <c:v>6.0597687970475933E-2</c:v>
                </c:pt>
                <c:pt idx="1">
                  <c:v>9.6280046671739727E-2</c:v>
                </c:pt>
                <c:pt idx="2">
                  <c:v>6.6063149782031427E-2</c:v>
                </c:pt>
                <c:pt idx="3">
                  <c:v>8.977649290344436E-2</c:v>
                </c:pt>
                <c:pt idx="4">
                  <c:v>0.12423688030702662</c:v>
                </c:pt>
                <c:pt idx="5">
                  <c:v>9.2841852495771038E-2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'SIPS ETF'!$B$1:$G$1</c15:f>
                <c15:dlblRangeCache>
                  <c:ptCount val="6"/>
                  <c:pt idx="0">
                    <c:v>SP500</c:v>
                  </c:pt>
                  <c:pt idx="1">
                    <c:v>Mid Cap</c:v>
                  </c:pt>
                  <c:pt idx="2">
                    <c:v>DJ</c:v>
                  </c:pt>
                  <c:pt idx="3">
                    <c:v>Small Growth</c:v>
                  </c:pt>
                  <c:pt idx="4">
                    <c:v>Small Value</c:v>
                  </c:pt>
                  <c:pt idx="5">
                    <c:v>Energy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DD03-4583-AE4D-A1DA94A68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4934480"/>
        <c:axId val="494935136"/>
      </c:scatterChart>
      <c:valAx>
        <c:axId val="494934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Standard Deviation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935136"/>
        <c:crosses val="autoZero"/>
        <c:crossBetween val="midCat"/>
      </c:valAx>
      <c:valAx>
        <c:axId val="494935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Annual Return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9344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Comparison of Portfolios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244264683158504E-2"/>
          <c:y val="0.16661020256656484"/>
          <c:w val="0.86721062992125986"/>
          <c:h val="0.74823749676367879"/>
        </c:manualLayout>
      </c:layout>
      <c:scatterChart>
        <c:scatterStyle val="lineMarker"/>
        <c:varyColors val="0"/>
        <c:ser>
          <c:idx val="0"/>
          <c:order val="0"/>
          <c:tx>
            <c:strRef>
              <c:f>'SIPmath Chart Data'!$J$3</c:f>
              <c:strCache>
                <c:ptCount val="1"/>
                <c:pt idx="0">
                  <c:v>Ref Portfolio EV 319920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'SIPmath Chart Data'!$J$322:$J$426</c:f>
              <c:numCache>
                <c:formatCode>_(* #,##0_);_(* \(#,##0\);_(* "-"??_);_(@_)</c:formatCode>
                <c:ptCount val="105"/>
                <c:pt idx="0">
                  <c:v>83375.882332100649</c:v>
                </c:pt>
                <c:pt idx="1">
                  <c:v>98659.192534998336</c:v>
                </c:pt>
                <c:pt idx="2">
                  <c:v>106066.91092144114</c:v>
                </c:pt>
                <c:pt idx="3">
                  <c:v>112759.89439392762</c:v>
                </c:pt>
                <c:pt idx="4">
                  <c:v>126702.98179597309</c:v>
                </c:pt>
                <c:pt idx="5">
                  <c:v>134622.35841452022</c:v>
                </c:pt>
                <c:pt idx="6">
                  <c:v>144326.0580439177</c:v>
                </c:pt>
                <c:pt idx="7">
                  <c:v>152797.81957334466</c:v>
                </c:pt>
                <c:pt idx="8">
                  <c:v>158584.99104466211</c:v>
                </c:pt>
                <c:pt idx="9">
                  <c:v>167958.86076651493</c:v>
                </c:pt>
                <c:pt idx="10">
                  <c:v>173594.39966404435</c:v>
                </c:pt>
                <c:pt idx="11">
                  <c:v>177864.59532625551</c:v>
                </c:pt>
                <c:pt idx="12">
                  <c:v>183403.80586211305</c:v>
                </c:pt>
                <c:pt idx="13">
                  <c:v>186490.28382839711</c:v>
                </c:pt>
                <c:pt idx="14">
                  <c:v>188573.33872487253</c:v>
                </c:pt>
                <c:pt idx="15">
                  <c:v>194178.36286620251</c:v>
                </c:pt>
                <c:pt idx="16">
                  <c:v>197078.5555906847</c:v>
                </c:pt>
                <c:pt idx="17">
                  <c:v>199319.74588875915</c:v>
                </c:pt>
                <c:pt idx="18">
                  <c:v>204459.34920001402</c:v>
                </c:pt>
                <c:pt idx="19">
                  <c:v>207253.87433805637</c:v>
                </c:pt>
                <c:pt idx="20">
                  <c:v>211054.69773835017</c:v>
                </c:pt>
                <c:pt idx="21">
                  <c:v>213934.53953622069</c:v>
                </c:pt>
                <c:pt idx="22">
                  <c:v>216674.12494107222</c:v>
                </c:pt>
                <c:pt idx="23">
                  <c:v>221393.63716587829</c:v>
                </c:pt>
                <c:pt idx="24">
                  <c:v>224376.86688170824</c:v>
                </c:pt>
                <c:pt idx="25">
                  <c:v>228061.14466391332</c:v>
                </c:pt>
                <c:pt idx="26">
                  <c:v>232090.73161427857</c:v>
                </c:pt>
                <c:pt idx="27">
                  <c:v>234721.1089817723</c:v>
                </c:pt>
                <c:pt idx="28">
                  <c:v>237162.39375082689</c:v>
                </c:pt>
                <c:pt idx="29">
                  <c:v>240351.94182453401</c:v>
                </c:pt>
                <c:pt idx="30">
                  <c:v>244798.58341659306</c:v>
                </c:pt>
                <c:pt idx="31">
                  <c:v>250192.02321455328</c:v>
                </c:pt>
                <c:pt idx="32">
                  <c:v>255689.46791752707</c:v>
                </c:pt>
                <c:pt idx="33">
                  <c:v>258049.01353915042</c:v>
                </c:pt>
                <c:pt idx="34">
                  <c:v>260793.4570957617</c:v>
                </c:pt>
                <c:pt idx="35">
                  <c:v>262822.15302063763</c:v>
                </c:pt>
                <c:pt idx="36">
                  <c:v>265115.5829083501</c:v>
                </c:pt>
                <c:pt idx="37">
                  <c:v>268050.18232789554</c:v>
                </c:pt>
                <c:pt idx="38">
                  <c:v>272833.62047834933</c:v>
                </c:pt>
                <c:pt idx="39">
                  <c:v>276860.30903706624</c:v>
                </c:pt>
                <c:pt idx="40">
                  <c:v>278391.63969750871</c:v>
                </c:pt>
                <c:pt idx="41">
                  <c:v>283367.0111158521</c:v>
                </c:pt>
                <c:pt idx="42">
                  <c:v>287805.2407765793</c:v>
                </c:pt>
                <c:pt idx="43">
                  <c:v>291467.58898130286</c:v>
                </c:pt>
                <c:pt idx="44">
                  <c:v>296143.34504655655</c:v>
                </c:pt>
                <c:pt idx="45">
                  <c:v>299073.91284408187</c:v>
                </c:pt>
                <c:pt idx="46">
                  <c:v>302741.18490637321</c:v>
                </c:pt>
                <c:pt idx="47">
                  <c:v>304879.44112647331</c:v>
                </c:pt>
                <c:pt idx="48">
                  <c:v>307680.91015761922</c:v>
                </c:pt>
                <c:pt idx="49">
                  <c:v>313206.1273762231</c:v>
                </c:pt>
                <c:pt idx="50">
                  <c:v>315669.7916497704</c:v>
                </c:pt>
                <c:pt idx="51">
                  <c:v>317896.23650172434</c:v>
                </c:pt>
                <c:pt idx="52">
                  <c:v>320316.7788145098</c:v>
                </c:pt>
                <c:pt idx="53">
                  <c:v>322707.09165893716</c:v>
                </c:pt>
                <c:pt idx="54">
                  <c:v>325352.80442677339</c:v>
                </c:pt>
                <c:pt idx="55">
                  <c:v>328786.49319227098</c:v>
                </c:pt>
                <c:pt idx="56">
                  <c:v>332775.0372190905</c:v>
                </c:pt>
                <c:pt idx="57">
                  <c:v>334757.57045094267</c:v>
                </c:pt>
                <c:pt idx="58">
                  <c:v>337946.89771421941</c:v>
                </c:pt>
                <c:pt idx="59">
                  <c:v>340239.70567415952</c:v>
                </c:pt>
                <c:pt idx="60">
                  <c:v>344947.72206982429</c:v>
                </c:pt>
                <c:pt idx="61">
                  <c:v>346833.02402203961</c:v>
                </c:pt>
                <c:pt idx="62">
                  <c:v>349661.3632552597</c:v>
                </c:pt>
                <c:pt idx="63">
                  <c:v>352364.08950388699</c:v>
                </c:pt>
                <c:pt idx="64">
                  <c:v>355697.0562658147</c:v>
                </c:pt>
                <c:pt idx="65">
                  <c:v>357825.19264154317</c:v>
                </c:pt>
                <c:pt idx="66">
                  <c:v>359618.45112427295</c:v>
                </c:pt>
                <c:pt idx="67">
                  <c:v>362104.99056912091</c:v>
                </c:pt>
                <c:pt idx="68">
                  <c:v>363963.4398222671</c:v>
                </c:pt>
                <c:pt idx="69">
                  <c:v>367029.9891208497</c:v>
                </c:pt>
                <c:pt idx="70">
                  <c:v>371288.73042159033</c:v>
                </c:pt>
                <c:pt idx="71">
                  <c:v>373649.44230066129</c:v>
                </c:pt>
                <c:pt idx="72">
                  <c:v>378586.89481396886</c:v>
                </c:pt>
                <c:pt idx="73">
                  <c:v>380512.42673185503</c:v>
                </c:pt>
                <c:pt idx="74">
                  <c:v>386396.96058083087</c:v>
                </c:pt>
                <c:pt idx="75">
                  <c:v>390624.06212241424</c:v>
                </c:pt>
                <c:pt idx="76">
                  <c:v>392873.57813866611</c:v>
                </c:pt>
                <c:pt idx="77">
                  <c:v>395615.72170606127</c:v>
                </c:pt>
                <c:pt idx="78">
                  <c:v>397510.05637791456</c:v>
                </c:pt>
                <c:pt idx="79">
                  <c:v>401062.27163737017</c:v>
                </c:pt>
                <c:pt idx="80">
                  <c:v>403095.6598788955</c:v>
                </c:pt>
                <c:pt idx="81">
                  <c:v>405604.26588408981</c:v>
                </c:pt>
                <c:pt idx="82">
                  <c:v>409455.59305148514</c:v>
                </c:pt>
                <c:pt idx="83">
                  <c:v>414669.73454070691</c:v>
                </c:pt>
                <c:pt idx="84">
                  <c:v>418866.38858034002</c:v>
                </c:pt>
                <c:pt idx="85">
                  <c:v>424314.67374772445</c:v>
                </c:pt>
                <c:pt idx="86">
                  <c:v>428764.24226347619</c:v>
                </c:pt>
                <c:pt idx="87">
                  <c:v>432381.29833772156</c:v>
                </c:pt>
                <c:pt idx="88">
                  <c:v>436485.16600299597</c:v>
                </c:pt>
                <c:pt idx="89">
                  <c:v>442957.08077871212</c:v>
                </c:pt>
                <c:pt idx="90">
                  <c:v>446984.37126719847</c:v>
                </c:pt>
                <c:pt idx="91">
                  <c:v>451258.86469332816</c:v>
                </c:pt>
                <c:pt idx="92">
                  <c:v>460577.63615364861</c:v>
                </c:pt>
                <c:pt idx="93">
                  <c:v>468067.619264904</c:v>
                </c:pt>
                <c:pt idx="94">
                  <c:v>474860.97129247728</c:v>
                </c:pt>
                <c:pt idx="95">
                  <c:v>483056.8028580948</c:v>
                </c:pt>
                <c:pt idx="96">
                  <c:v>490200.24940405035</c:v>
                </c:pt>
                <c:pt idx="97">
                  <c:v>501398.10969784716</c:v>
                </c:pt>
                <c:pt idx="98">
                  <c:v>509220.68386947073</c:v>
                </c:pt>
                <c:pt idx="99">
                  <c:v>532243.83819912188</c:v>
                </c:pt>
                <c:pt idx="100">
                  <c:v>564657.24495133234</c:v>
                </c:pt>
                <c:pt idx="101">
                  <c:v>585044.88414172397</c:v>
                </c:pt>
                <c:pt idx="102">
                  <c:v>589339.16299043142</c:v>
                </c:pt>
                <c:pt idx="103">
                  <c:v>598274.98958144698</c:v>
                </c:pt>
                <c:pt idx="104">
                  <c:v>634338.16998292878</c:v>
                </c:pt>
              </c:numCache>
            </c:numRef>
          </c:xVal>
          <c:yVal>
            <c:numRef>
              <c:f>'SIPmath Chart Data'!$A$322:$A$426</c:f>
              <c:numCache>
                <c:formatCode>General</c:formatCode>
                <c:ptCount val="105"/>
                <c:pt idx="0">
                  <c:v>1E-3</c:v>
                </c:pt>
                <c:pt idx="1">
                  <c:v>4.0000000000000001E-3</c:v>
                </c:pt>
                <c:pt idx="2">
                  <c:v>7.0000000000000001E-3</c:v>
                </c:pt>
                <c:pt idx="3">
                  <c:v>0.01</c:v>
                </c:pt>
                <c:pt idx="4">
                  <c:v>0.02</c:v>
                </c:pt>
                <c:pt idx="5">
                  <c:v>0.03</c:v>
                </c:pt>
                <c:pt idx="6">
                  <c:v>0.04</c:v>
                </c:pt>
                <c:pt idx="7">
                  <c:v>0.05</c:v>
                </c:pt>
                <c:pt idx="8">
                  <c:v>0.06</c:v>
                </c:pt>
                <c:pt idx="9">
                  <c:v>7.0000000000000007E-2</c:v>
                </c:pt>
                <c:pt idx="10">
                  <c:v>0.08</c:v>
                </c:pt>
                <c:pt idx="11">
                  <c:v>0.09</c:v>
                </c:pt>
                <c:pt idx="12">
                  <c:v>0.1</c:v>
                </c:pt>
                <c:pt idx="13">
                  <c:v>0.11</c:v>
                </c:pt>
                <c:pt idx="14">
                  <c:v>0.12</c:v>
                </c:pt>
                <c:pt idx="15">
                  <c:v>0.13</c:v>
                </c:pt>
                <c:pt idx="16">
                  <c:v>0.14000000000000001</c:v>
                </c:pt>
                <c:pt idx="17">
                  <c:v>0.15</c:v>
                </c:pt>
                <c:pt idx="18">
                  <c:v>0.16</c:v>
                </c:pt>
                <c:pt idx="19">
                  <c:v>0.17</c:v>
                </c:pt>
                <c:pt idx="20">
                  <c:v>0.18</c:v>
                </c:pt>
                <c:pt idx="21">
                  <c:v>0.19</c:v>
                </c:pt>
                <c:pt idx="22">
                  <c:v>0.2</c:v>
                </c:pt>
                <c:pt idx="23">
                  <c:v>0.21</c:v>
                </c:pt>
                <c:pt idx="24">
                  <c:v>0.22</c:v>
                </c:pt>
                <c:pt idx="25">
                  <c:v>0.23</c:v>
                </c:pt>
                <c:pt idx="26">
                  <c:v>0.24</c:v>
                </c:pt>
                <c:pt idx="27">
                  <c:v>0.25</c:v>
                </c:pt>
                <c:pt idx="28">
                  <c:v>0.26</c:v>
                </c:pt>
                <c:pt idx="29">
                  <c:v>0.27</c:v>
                </c:pt>
                <c:pt idx="30">
                  <c:v>0.28000000000000003</c:v>
                </c:pt>
                <c:pt idx="31">
                  <c:v>0.28999999999999998</c:v>
                </c:pt>
                <c:pt idx="32">
                  <c:v>0.3</c:v>
                </c:pt>
                <c:pt idx="33">
                  <c:v>0.31</c:v>
                </c:pt>
                <c:pt idx="34">
                  <c:v>0.32</c:v>
                </c:pt>
                <c:pt idx="35">
                  <c:v>0.33</c:v>
                </c:pt>
                <c:pt idx="36">
                  <c:v>0.34</c:v>
                </c:pt>
                <c:pt idx="37">
                  <c:v>0.35000000000000003</c:v>
                </c:pt>
                <c:pt idx="38">
                  <c:v>0.36</c:v>
                </c:pt>
                <c:pt idx="39">
                  <c:v>0.37</c:v>
                </c:pt>
                <c:pt idx="40">
                  <c:v>0.38</c:v>
                </c:pt>
                <c:pt idx="41">
                  <c:v>0.39</c:v>
                </c:pt>
                <c:pt idx="42">
                  <c:v>0.4</c:v>
                </c:pt>
                <c:pt idx="43">
                  <c:v>0.41000000000000003</c:v>
                </c:pt>
                <c:pt idx="44">
                  <c:v>0.42</c:v>
                </c:pt>
                <c:pt idx="45">
                  <c:v>0.43</c:v>
                </c:pt>
                <c:pt idx="46">
                  <c:v>0.44</c:v>
                </c:pt>
                <c:pt idx="47">
                  <c:v>0.45</c:v>
                </c:pt>
                <c:pt idx="48">
                  <c:v>0.46</c:v>
                </c:pt>
                <c:pt idx="49">
                  <c:v>0.47000000000000003</c:v>
                </c:pt>
                <c:pt idx="50">
                  <c:v>0.48</c:v>
                </c:pt>
                <c:pt idx="51">
                  <c:v>0.49</c:v>
                </c:pt>
                <c:pt idx="52">
                  <c:v>0.5</c:v>
                </c:pt>
                <c:pt idx="53">
                  <c:v>0.51</c:v>
                </c:pt>
                <c:pt idx="54">
                  <c:v>0.52</c:v>
                </c:pt>
                <c:pt idx="55">
                  <c:v>0.53</c:v>
                </c:pt>
                <c:pt idx="56">
                  <c:v>0.54</c:v>
                </c:pt>
                <c:pt idx="57">
                  <c:v>0.55000000000000004</c:v>
                </c:pt>
                <c:pt idx="58">
                  <c:v>0.56000000000000005</c:v>
                </c:pt>
                <c:pt idx="59">
                  <c:v>0.57000000000000006</c:v>
                </c:pt>
                <c:pt idx="60">
                  <c:v>0.57999999999999996</c:v>
                </c:pt>
                <c:pt idx="61">
                  <c:v>0.59</c:v>
                </c:pt>
                <c:pt idx="62">
                  <c:v>0.6</c:v>
                </c:pt>
                <c:pt idx="63">
                  <c:v>0.61</c:v>
                </c:pt>
                <c:pt idx="64">
                  <c:v>0.62</c:v>
                </c:pt>
                <c:pt idx="65">
                  <c:v>0.63</c:v>
                </c:pt>
                <c:pt idx="66">
                  <c:v>0.64</c:v>
                </c:pt>
                <c:pt idx="67">
                  <c:v>0.65</c:v>
                </c:pt>
                <c:pt idx="68">
                  <c:v>0.66</c:v>
                </c:pt>
                <c:pt idx="69">
                  <c:v>0.67</c:v>
                </c:pt>
                <c:pt idx="70">
                  <c:v>0.68</c:v>
                </c:pt>
                <c:pt idx="71">
                  <c:v>0.69000000000000006</c:v>
                </c:pt>
                <c:pt idx="72">
                  <c:v>0.70000000000000007</c:v>
                </c:pt>
                <c:pt idx="73">
                  <c:v>0.71</c:v>
                </c:pt>
                <c:pt idx="74">
                  <c:v>0.72</c:v>
                </c:pt>
                <c:pt idx="75">
                  <c:v>0.73</c:v>
                </c:pt>
                <c:pt idx="76">
                  <c:v>0.74</c:v>
                </c:pt>
                <c:pt idx="77">
                  <c:v>0.75</c:v>
                </c:pt>
                <c:pt idx="78">
                  <c:v>0.76</c:v>
                </c:pt>
                <c:pt idx="79">
                  <c:v>0.77</c:v>
                </c:pt>
                <c:pt idx="80">
                  <c:v>0.78</c:v>
                </c:pt>
                <c:pt idx="81">
                  <c:v>0.79</c:v>
                </c:pt>
                <c:pt idx="82">
                  <c:v>0.8</c:v>
                </c:pt>
                <c:pt idx="83">
                  <c:v>0.81</c:v>
                </c:pt>
                <c:pt idx="84">
                  <c:v>0.82000000000000006</c:v>
                </c:pt>
                <c:pt idx="85">
                  <c:v>0.83000000000000007</c:v>
                </c:pt>
                <c:pt idx="86">
                  <c:v>0.84</c:v>
                </c:pt>
                <c:pt idx="87">
                  <c:v>0.85</c:v>
                </c:pt>
                <c:pt idx="88">
                  <c:v>0.86</c:v>
                </c:pt>
                <c:pt idx="89">
                  <c:v>0.87</c:v>
                </c:pt>
                <c:pt idx="90">
                  <c:v>0.88</c:v>
                </c:pt>
                <c:pt idx="91">
                  <c:v>0.89</c:v>
                </c:pt>
                <c:pt idx="92">
                  <c:v>0.9</c:v>
                </c:pt>
                <c:pt idx="93">
                  <c:v>0.91</c:v>
                </c:pt>
                <c:pt idx="94">
                  <c:v>0.92</c:v>
                </c:pt>
                <c:pt idx="95">
                  <c:v>0.93</c:v>
                </c:pt>
                <c:pt idx="96">
                  <c:v>0.94000000000000006</c:v>
                </c:pt>
                <c:pt idx="97">
                  <c:v>0.95000000000000007</c:v>
                </c:pt>
                <c:pt idx="98">
                  <c:v>0.96</c:v>
                </c:pt>
                <c:pt idx="99">
                  <c:v>0.97</c:v>
                </c:pt>
                <c:pt idx="100">
                  <c:v>0.98</c:v>
                </c:pt>
                <c:pt idx="101">
                  <c:v>0.99</c:v>
                </c:pt>
                <c:pt idx="102">
                  <c:v>0.99299999999999999</c:v>
                </c:pt>
                <c:pt idx="103">
                  <c:v>0.996</c:v>
                </c:pt>
                <c:pt idx="104">
                  <c:v>0.999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EFF-4BF3-AF8A-7A7AD34928A9}"/>
            </c:ext>
          </c:extLst>
        </c:ser>
        <c:ser>
          <c:idx val="1"/>
          <c:order val="1"/>
          <c:tx>
            <c:strRef>
              <c:f>'SIPmath Chart Data'!$F$3</c:f>
              <c:strCache>
                <c:ptCount val="1"/>
                <c:pt idx="0">
                  <c:v>Cur Portfolio EV 315000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'SIPmath Chart Data'!$F$322:$F$426</c:f>
              <c:numCache>
                <c:formatCode>_(* #,##0_);_(* \(#,##0\);_(* "-"??_);_(@_)</c:formatCode>
                <c:ptCount val="105"/>
                <c:pt idx="0">
                  <c:v>84038.068692816087</c:v>
                </c:pt>
                <c:pt idx="1">
                  <c:v>100118.39382985645</c:v>
                </c:pt>
                <c:pt idx="2">
                  <c:v>102750.14489223056</c:v>
                </c:pt>
                <c:pt idx="3">
                  <c:v>115420.8702740734</c:v>
                </c:pt>
                <c:pt idx="4">
                  <c:v>126257.88456844975</c:v>
                </c:pt>
                <c:pt idx="5">
                  <c:v>136512.64114229387</c:v>
                </c:pt>
                <c:pt idx="6">
                  <c:v>144771.65753930446</c:v>
                </c:pt>
                <c:pt idx="7">
                  <c:v>151153.78743487599</c:v>
                </c:pt>
                <c:pt idx="8">
                  <c:v>159182.67747218322</c:v>
                </c:pt>
                <c:pt idx="9">
                  <c:v>168535.27027034058</c:v>
                </c:pt>
                <c:pt idx="10">
                  <c:v>176340.82046396151</c:v>
                </c:pt>
                <c:pt idx="11">
                  <c:v>179273.59149873856</c:v>
                </c:pt>
                <c:pt idx="12">
                  <c:v>183033.04174698368</c:v>
                </c:pt>
                <c:pt idx="13">
                  <c:v>185558.5803382383</c:v>
                </c:pt>
                <c:pt idx="14">
                  <c:v>187303.57882668043</c:v>
                </c:pt>
                <c:pt idx="15">
                  <c:v>191934.73142613118</c:v>
                </c:pt>
                <c:pt idx="16">
                  <c:v>197772.39719421661</c:v>
                </c:pt>
                <c:pt idx="17">
                  <c:v>200261.80660147246</c:v>
                </c:pt>
                <c:pt idx="18">
                  <c:v>204875.14235405138</c:v>
                </c:pt>
                <c:pt idx="19">
                  <c:v>208639.16297600494</c:v>
                </c:pt>
                <c:pt idx="20">
                  <c:v>212464.33167349757</c:v>
                </c:pt>
                <c:pt idx="21">
                  <c:v>214407.12210993681</c:v>
                </c:pt>
                <c:pt idx="22">
                  <c:v>218149.0412902729</c:v>
                </c:pt>
                <c:pt idx="23">
                  <c:v>220375.31286544856</c:v>
                </c:pt>
                <c:pt idx="24">
                  <c:v>222769.45910995212</c:v>
                </c:pt>
                <c:pt idx="25">
                  <c:v>226264.34272412214</c:v>
                </c:pt>
                <c:pt idx="26">
                  <c:v>229136.22552349739</c:v>
                </c:pt>
                <c:pt idx="27">
                  <c:v>233252.76988978864</c:v>
                </c:pt>
                <c:pt idx="28">
                  <c:v>237312.32950953636</c:v>
                </c:pt>
                <c:pt idx="29">
                  <c:v>239979.99545677516</c:v>
                </c:pt>
                <c:pt idx="30">
                  <c:v>245978.66479270696</c:v>
                </c:pt>
                <c:pt idx="31">
                  <c:v>249596.93640374095</c:v>
                </c:pt>
                <c:pt idx="32">
                  <c:v>253853.82793702101</c:v>
                </c:pt>
                <c:pt idx="33">
                  <c:v>256588.22655436746</c:v>
                </c:pt>
                <c:pt idx="34">
                  <c:v>259107.29841119918</c:v>
                </c:pt>
                <c:pt idx="35">
                  <c:v>262100.38129021984</c:v>
                </c:pt>
                <c:pt idx="36">
                  <c:v>265949.8060060204</c:v>
                </c:pt>
                <c:pt idx="37">
                  <c:v>271128.96832038858</c:v>
                </c:pt>
                <c:pt idx="38">
                  <c:v>273564.89410460257</c:v>
                </c:pt>
                <c:pt idx="39">
                  <c:v>276807.28539956926</c:v>
                </c:pt>
                <c:pt idx="40">
                  <c:v>279744.85786861321</c:v>
                </c:pt>
                <c:pt idx="41">
                  <c:v>283012.5016485948</c:v>
                </c:pt>
                <c:pt idx="42">
                  <c:v>287465.96754583629</c:v>
                </c:pt>
                <c:pt idx="43">
                  <c:v>291946.6106475612</c:v>
                </c:pt>
                <c:pt idx="44">
                  <c:v>295836.51130872784</c:v>
                </c:pt>
                <c:pt idx="45">
                  <c:v>298515.52445036802</c:v>
                </c:pt>
                <c:pt idx="46">
                  <c:v>301197.12836184481</c:v>
                </c:pt>
                <c:pt idx="47">
                  <c:v>304892.77399906545</c:v>
                </c:pt>
                <c:pt idx="48">
                  <c:v>307647.73988797289</c:v>
                </c:pt>
                <c:pt idx="49">
                  <c:v>309700.20562386885</c:v>
                </c:pt>
                <c:pt idx="50">
                  <c:v>311562.24181623413</c:v>
                </c:pt>
                <c:pt idx="51">
                  <c:v>314517.20984739874</c:v>
                </c:pt>
                <c:pt idx="52">
                  <c:v>318764.08239307266</c:v>
                </c:pt>
                <c:pt idx="53">
                  <c:v>321951.56378434214</c:v>
                </c:pt>
                <c:pt idx="54">
                  <c:v>323761.31243228453</c:v>
                </c:pt>
                <c:pt idx="55">
                  <c:v>325544.32534983725</c:v>
                </c:pt>
                <c:pt idx="56">
                  <c:v>329692.85240777751</c:v>
                </c:pt>
                <c:pt idx="57">
                  <c:v>331934.94564278983</c:v>
                </c:pt>
                <c:pt idx="58">
                  <c:v>334788.51898773178</c:v>
                </c:pt>
                <c:pt idx="59">
                  <c:v>338141.91079873254</c:v>
                </c:pt>
                <c:pt idx="60">
                  <c:v>339458.03330239397</c:v>
                </c:pt>
                <c:pt idx="61">
                  <c:v>342190.79907397146</c:v>
                </c:pt>
                <c:pt idx="62">
                  <c:v>343819.21217884513</c:v>
                </c:pt>
                <c:pt idx="63">
                  <c:v>346579.02291666024</c:v>
                </c:pt>
                <c:pt idx="64">
                  <c:v>349757.78454618627</c:v>
                </c:pt>
                <c:pt idx="65">
                  <c:v>353391.22837195784</c:v>
                </c:pt>
                <c:pt idx="66">
                  <c:v>355161.84103096626</c:v>
                </c:pt>
                <c:pt idx="67">
                  <c:v>357745.66917126218</c:v>
                </c:pt>
                <c:pt idx="68">
                  <c:v>359296.61369081557</c:v>
                </c:pt>
                <c:pt idx="69">
                  <c:v>362269.3508478814</c:v>
                </c:pt>
                <c:pt idx="70">
                  <c:v>364537.93940322427</c:v>
                </c:pt>
                <c:pt idx="71">
                  <c:v>366665.87954044732</c:v>
                </c:pt>
                <c:pt idx="72">
                  <c:v>368072.71837462956</c:v>
                </c:pt>
                <c:pt idx="73">
                  <c:v>371725.35061037558</c:v>
                </c:pt>
                <c:pt idx="74">
                  <c:v>373781.80309263442</c:v>
                </c:pt>
                <c:pt idx="75">
                  <c:v>376681.66505093686</c:v>
                </c:pt>
                <c:pt idx="76">
                  <c:v>380385.10335910128</c:v>
                </c:pt>
                <c:pt idx="77">
                  <c:v>382857.79712227598</c:v>
                </c:pt>
                <c:pt idx="78">
                  <c:v>385840.74227252556</c:v>
                </c:pt>
                <c:pt idx="79">
                  <c:v>391623.89290876006</c:v>
                </c:pt>
                <c:pt idx="80">
                  <c:v>394813.04804299388</c:v>
                </c:pt>
                <c:pt idx="81">
                  <c:v>398978.55135238857</c:v>
                </c:pt>
                <c:pt idx="82">
                  <c:v>400954.9451504593</c:v>
                </c:pt>
                <c:pt idx="83">
                  <c:v>404346.1150895771</c:v>
                </c:pt>
                <c:pt idx="84">
                  <c:v>409127.98792176665</c:v>
                </c:pt>
                <c:pt idx="85">
                  <c:v>413510.95025415556</c:v>
                </c:pt>
                <c:pt idx="86">
                  <c:v>417958.73942167527</c:v>
                </c:pt>
                <c:pt idx="87">
                  <c:v>421178.41616716085</c:v>
                </c:pt>
                <c:pt idx="88">
                  <c:v>424241.97968085017</c:v>
                </c:pt>
                <c:pt idx="89">
                  <c:v>429089.46325848694</c:v>
                </c:pt>
                <c:pt idx="90">
                  <c:v>434493.82617259998</c:v>
                </c:pt>
                <c:pt idx="91">
                  <c:v>439372.00417254027</c:v>
                </c:pt>
                <c:pt idx="92">
                  <c:v>447362.3855092802</c:v>
                </c:pt>
                <c:pt idx="93">
                  <c:v>449875.15005660383</c:v>
                </c:pt>
                <c:pt idx="94">
                  <c:v>457858.43372726376</c:v>
                </c:pt>
                <c:pt idx="95">
                  <c:v>467395.78582861216</c:v>
                </c:pt>
                <c:pt idx="96">
                  <c:v>473805.11973015493</c:v>
                </c:pt>
                <c:pt idx="97">
                  <c:v>484917.59051462065</c:v>
                </c:pt>
                <c:pt idx="98">
                  <c:v>493287.64743422403</c:v>
                </c:pt>
                <c:pt idx="99">
                  <c:v>506643.16752774065</c:v>
                </c:pt>
                <c:pt idx="100">
                  <c:v>529932.95847953437</c:v>
                </c:pt>
                <c:pt idx="101">
                  <c:v>565574.72724371939</c:v>
                </c:pt>
                <c:pt idx="102">
                  <c:v>582783.87109570461</c:v>
                </c:pt>
                <c:pt idx="103">
                  <c:v>606708.81159195339</c:v>
                </c:pt>
                <c:pt idx="104">
                  <c:v>648030.46940327133</c:v>
                </c:pt>
              </c:numCache>
            </c:numRef>
          </c:xVal>
          <c:yVal>
            <c:numRef>
              <c:f>'SIPmath Chart Data'!$A$322:$A$426</c:f>
              <c:numCache>
                <c:formatCode>General</c:formatCode>
                <c:ptCount val="105"/>
                <c:pt idx="0">
                  <c:v>1E-3</c:v>
                </c:pt>
                <c:pt idx="1">
                  <c:v>4.0000000000000001E-3</c:v>
                </c:pt>
                <c:pt idx="2">
                  <c:v>7.0000000000000001E-3</c:v>
                </c:pt>
                <c:pt idx="3">
                  <c:v>0.01</c:v>
                </c:pt>
                <c:pt idx="4">
                  <c:v>0.02</c:v>
                </c:pt>
                <c:pt idx="5">
                  <c:v>0.03</c:v>
                </c:pt>
                <c:pt idx="6">
                  <c:v>0.04</c:v>
                </c:pt>
                <c:pt idx="7">
                  <c:v>0.05</c:v>
                </c:pt>
                <c:pt idx="8">
                  <c:v>0.06</c:v>
                </c:pt>
                <c:pt idx="9">
                  <c:v>7.0000000000000007E-2</c:v>
                </c:pt>
                <c:pt idx="10">
                  <c:v>0.08</c:v>
                </c:pt>
                <c:pt idx="11">
                  <c:v>0.09</c:v>
                </c:pt>
                <c:pt idx="12">
                  <c:v>0.1</c:v>
                </c:pt>
                <c:pt idx="13">
                  <c:v>0.11</c:v>
                </c:pt>
                <c:pt idx="14">
                  <c:v>0.12</c:v>
                </c:pt>
                <c:pt idx="15">
                  <c:v>0.13</c:v>
                </c:pt>
                <c:pt idx="16">
                  <c:v>0.14000000000000001</c:v>
                </c:pt>
                <c:pt idx="17">
                  <c:v>0.15</c:v>
                </c:pt>
                <c:pt idx="18">
                  <c:v>0.16</c:v>
                </c:pt>
                <c:pt idx="19">
                  <c:v>0.17</c:v>
                </c:pt>
                <c:pt idx="20">
                  <c:v>0.18</c:v>
                </c:pt>
                <c:pt idx="21">
                  <c:v>0.19</c:v>
                </c:pt>
                <c:pt idx="22">
                  <c:v>0.2</c:v>
                </c:pt>
                <c:pt idx="23">
                  <c:v>0.21</c:v>
                </c:pt>
                <c:pt idx="24">
                  <c:v>0.22</c:v>
                </c:pt>
                <c:pt idx="25">
                  <c:v>0.23</c:v>
                </c:pt>
                <c:pt idx="26">
                  <c:v>0.24</c:v>
                </c:pt>
                <c:pt idx="27">
                  <c:v>0.25</c:v>
                </c:pt>
                <c:pt idx="28">
                  <c:v>0.26</c:v>
                </c:pt>
                <c:pt idx="29">
                  <c:v>0.27</c:v>
                </c:pt>
                <c:pt idx="30">
                  <c:v>0.28000000000000003</c:v>
                </c:pt>
                <c:pt idx="31">
                  <c:v>0.28999999999999998</c:v>
                </c:pt>
                <c:pt idx="32">
                  <c:v>0.3</c:v>
                </c:pt>
                <c:pt idx="33">
                  <c:v>0.31</c:v>
                </c:pt>
                <c:pt idx="34">
                  <c:v>0.32</c:v>
                </c:pt>
                <c:pt idx="35">
                  <c:v>0.33</c:v>
                </c:pt>
                <c:pt idx="36">
                  <c:v>0.34</c:v>
                </c:pt>
                <c:pt idx="37">
                  <c:v>0.35000000000000003</c:v>
                </c:pt>
                <c:pt idx="38">
                  <c:v>0.36</c:v>
                </c:pt>
                <c:pt idx="39">
                  <c:v>0.37</c:v>
                </c:pt>
                <c:pt idx="40">
                  <c:v>0.38</c:v>
                </c:pt>
                <c:pt idx="41">
                  <c:v>0.39</c:v>
                </c:pt>
                <c:pt idx="42">
                  <c:v>0.4</c:v>
                </c:pt>
                <c:pt idx="43">
                  <c:v>0.41000000000000003</c:v>
                </c:pt>
                <c:pt idx="44">
                  <c:v>0.42</c:v>
                </c:pt>
                <c:pt idx="45">
                  <c:v>0.43</c:v>
                </c:pt>
                <c:pt idx="46">
                  <c:v>0.44</c:v>
                </c:pt>
                <c:pt idx="47">
                  <c:v>0.45</c:v>
                </c:pt>
                <c:pt idx="48">
                  <c:v>0.46</c:v>
                </c:pt>
                <c:pt idx="49">
                  <c:v>0.47000000000000003</c:v>
                </c:pt>
                <c:pt idx="50">
                  <c:v>0.48</c:v>
                </c:pt>
                <c:pt idx="51">
                  <c:v>0.49</c:v>
                </c:pt>
                <c:pt idx="52">
                  <c:v>0.5</c:v>
                </c:pt>
                <c:pt idx="53">
                  <c:v>0.51</c:v>
                </c:pt>
                <c:pt idx="54">
                  <c:v>0.52</c:v>
                </c:pt>
                <c:pt idx="55">
                  <c:v>0.53</c:v>
                </c:pt>
                <c:pt idx="56">
                  <c:v>0.54</c:v>
                </c:pt>
                <c:pt idx="57">
                  <c:v>0.55000000000000004</c:v>
                </c:pt>
                <c:pt idx="58">
                  <c:v>0.56000000000000005</c:v>
                </c:pt>
                <c:pt idx="59">
                  <c:v>0.57000000000000006</c:v>
                </c:pt>
                <c:pt idx="60">
                  <c:v>0.57999999999999996</c:v>
                </c:pt>
                <c:pt idx="61">
                  <c:v>0.59</c:v>
                </c:pt>
                <c:pt idx="62">
                  <c:v>0.6</c:v>
                </c:pt>
                <c:pt idx="63">
                  <c:v>0.61</c:v>
                </c:pt>
                <c:pt idx="64">
                  <c:v>0.62</c:v>
                </c:pt>
                <c:pt idx="65">
                  <c:v>0.63</c:v>
                </c:pt>
                <c:pt idx="66">
                  <c:v>0.64</c:v>
                </c:pt>
                <c:pt idx="67">
                  <c:v>0.65</c:v>
                </c:pt>
                <c:pt idx="68">
                  <c:v>0.66</c:v>
                </c:pt>
                <c:pt idx="69">
                  <c:v>0.67</c:v>
                </c:pt>
                <c:pt idx="70">
                  <c:v>0.68</c:v>
                </c:pt>
                <c:pt idx="71">
                  <c:v>0.69000000000000006</c:v>
                </c:pt>
                <c:pt idx="72">
                  <c:v>0.70000000000000007</c:v>
                </c:pt>
                <c:pt idx="73">
                  <c:v>0.71</c:v>
                </c:pt>
                <c:pt idx="74">
                  <c:v>0.72</c:v>
                </c:pt>
                <c:pt idx="75">
                  <c:v>0.73</c:v>
                </c:pt>
                <c:pt idx="76">
                  <c:v>0.74</c:v>
                </c:pt>
                <c:pt idx="77">
                  <c:v>0.75</c:v>
                </c:pt>
                <c:pt idx="78">
                  <c:v>0.76</c:v>
                </c:pt>
                <c:pt idx="79">
                  <c:v>0.77</c:v>
                </c:pt>
                <c:pt idx="80">
                  <c:v>0.78</c:v>
                </c:pt>
                <c:pt idx="81">
                  <c:v>0.79</c:v>
                </c:pt>
                <c:pt idx="82">
                  <c:v>0.8</c:v>
                </c:pt>
                <c:pt idx="83">
                  <c:v>0.81</c:v>
                </c:pt>
                <c:pt idx="84">
                  <c:v>0.82000000000000006</c:v>
                </c:pt>
                <c:pt idx="85">
                  <c:v>0.83000000000000007</c:v>
                </c:pt>
                <c:pt idx="86">
                  <c:v>0.84</c:v>
                </c:pt>
                <c:pt idx="87">
                  <c:v>0.85</c:v>
                </c:pt>
                <c:pt idx="88">
                  <c:v>0.86</c:v>
                </c:pt>
                <c:pt idx="89">
                  <c:v>0.87</c:v>
                </c:pt>
                <c:pt idx="90">
                  <c:v>0.88</c:v>
                </c:pt>
                <c:pt idx="91">
                  <c:v>0.89</c:v>
                </c:pt>
                <c:pt idx="92">
                  <c:v>0.9</c:v>
                </c:pt>
                <c:pt idx="93">
                  <c:v>0.91</c:v>
                </c:pt>
                <c:pt idx="94">
                  <c:v>0.92</c:v>
                </c:pt>
                <c:pt idx="95">
                  <c:v>0.93</c:v>
                </c:pt>
                <c:pt idx="96">
                  <c:v>0.94000000000000006</c:v>
                </c:pt>
                <c:pt idx="97">
                  <c:v>0.95000000000000007</c:v>
                </c:pt>
                <c:pt idx="98">
                  <c:v>0.96</c:v>
                </c:pt>
                <c:pt idx="99">
                  <c:v>0.97</c:v>
                </c:pt>
                <c:pt idx="100">
                  <c:v>0.98</c:v>
                </c:pt>
                <c:pt idx="101">
                  <c:v>0.99</c:v>
                </c:pt>
                <c:pt idx="102">
                  <c:v>0.99299999999999999</c:v>
                </c:pt>
                <c:pt idx="103">
                  <c:v>0.996</c:v>
                </c:pt>
                <c:pt idx="104">
                  <c:v>0.999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FF-4BF3-AF8A-7A7AD34928A9}"/>
            </c:ext>
          </c:extLst>
        </c:ser>
        <c:ser>
          <c:idx val="2"/>
          <c:order val="2"/>
          <c:tx>
            <c:strRef>
              <c:f>'SIPmath Chart Data'!$J$3</c:f>
              <c:strCache>
                <c:ptCount val="1"/>
                <c:pt idx="0">
                  <c:v>Ref Portfolio EV 319920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'SIPmath Chart Data'!$J$322:$J$426</c:f>
              <c:numCache>
                <c:formatCode>_(* #,##0_);_(* \(#,##0\);_(* "-"??_);_(@_)</c:formatCode>
                <c:ptCount val="105"/>
                <c:pt idx="0">
                  <c:v>83375.882332100649</c:v>
                </c:pt>
                <c:pt idx="1">
                  <c:v>98659.192534998336</c:v>
                </c:pt>
                <c:pt idx="2">
                  <c:v>106066.91092144114</c:v>
                </c:pt>
                <c:pt idx="3">
                  <c:v>112759.89439392762</c:v>
                </c:pt>
                <c:pt idx="4">
                  <c:v>126702.98179597309</c:v>
                </c:pt>
                <c:pt idx="5">
                  <c:v>134622.35841452022</c:v>
                </c:pt>
                <c:pt idx="6">
                  <c:v>144326.0580439177</c:v>
                </c:pt>
                <c:pt idx="7">
                  <c:v>152797.81957334466</c:v>
                </c:pt>
                <c:pt idx="8">
                  <c:v>158584.99104466211</c:v>
                </c:pt>
                <c:pt idx="9">
                  <c:v>167958.86076651493</c:v>
                </c:pt>
                <c:pt idx="10">
                  <c:v>173594.39966404435</c:v>
                </c:pt>
                <c:pt idx="11">
                  <c:v>177864.59532625551</c:v>
                </c:pt>
                <c:pt idx="12">
                  <c:v>183403.80586211305</c:v>
                </c:pt>
                <c:pt idx="13">
                  <c:v>186490.28382839711</c:v>
                </c:pt>
                <c:pt idx="14">
                  <c:v>188573.33872487253</c:v>
                </c:pt>
                <c:pt idx="15">
                  <c:v>194178.36286620251</c:v>
                </c:pt>
                <c:pt idx="16">
                  <c:v>197078.5555906847</c:v>
                </c:pt>
                <c:pt idx="17">
                  <c:v>199319.74588875915</c:v>
                </c:pt>
                <c:pt idx="18">
                  <c:v>204459.34920001402</c:v>
                </c:pt>
                <c:pt idx="19">
                  <c:v>207253.87433805637</c:v>
                </c:pt>
                <c:pt idx="20">
                  <c:v>211054.69773835017</c:v>
                </c:pt>
                <c:pt idx="21">
                  <c:v>213934.53953622069</c:v>
                </c:pt>
                <c:pt idx="22">
                  <c:v>216674.12494107222</c:v>
                </c:pt>
                <c:pt idx="23">
                  <c:v>221393.63716587829</c:v>
                </c:pt>
                <c:pt idx="24">
                  <c:v>224376.86688170824</c:v>
                </c:pt>
                <c:pt idx="25">
                  <c:v>228061.14466391332</c:v>
                </c:pt>
                <c:pt idx="26">
                  <c:v>232090.73161427857</c:v>
                </c:pt>
                <c:pt idx="27">
                  <c:v>234721.1089817723</c:v>
                </c:pt>
                <c:pt idx="28">
                  <c:v>237162.39375082689</c:v>
                </c:pt>
                <c:pt idx="29">
                  <c:v>240351.94182453401</c:v>
                </c:pt>
                <c:pt idx="30">
                  <c:v>244798.58341659306</c:v>
                </c:pt>
                <c:pt idx="31">
                  <c:v>250192.02321455328</c:v>
                </c:pt>
                <c:pt idx="32">
                  <c:v>255689.46791752707</c:v>
                </c:pt>
                <c:pt idx="33">
                  <c:v>258049.01353915042</c:v>
                </c:pt>
                <c:pt idx="34">
                  <c:v>260793.4570957617</c:v>
                </c:pt>
                <c:pt idx="35">
                  <c:v>262822.15302063763</c:v>
                </c:pt>
                <c:pt idx="36">
                  <c:v>265115.5829083501</c:v>
                </c:pt>
                <c:pt idx="37">
                  <c:v>268050.18232789554</c:v>
                </c:pt>
                <c:pt idx="38">
                  <c:v>272833.62047834933</c:v>
                </c:pt>
                <c:pt idx="39">
                  <c:v>276860.30903706624</c:v>
                </c:pt>
                <c:pt idx="40">
                  <c:v>278391.63969750871</c:v>
                </c:pt>
                <c:pt idx="41">
                  <c:v>283367.0111158521</c:v>
                </c:pt>
                <c:pt idx="42">
                  <c:v>287805.2407765793</c:v>
                </c:pt>
                <c:pt idx="43">
                  <c:v>291467.58898130286</c:v>
                </c:pt>
                <c:pt idx="44">
                  <c:v>296143.34504655655</c:v>
                </c:pt>
                <c:pt idx="45">
                  <c:v>299073.91284408187</c:v>
                </c:pt>
                <c:pt idx="46">
                  <c:v>302741.18490637321</c:v>
                </c:pt>
                <c:pt idx="47">
                  <c:v>304879.44112647331</c:v>
                </c:pt>
                <c:pt idx="48">
                  <c:v>307680.91015761922</c:v>
                </c:pt>
                <c:pt idx="49">
                  <c:v>313206.1273762231</c:v>
                </c:pt>
                <c:pt idx="50">
                  <c:v>315669.7916497704</c:v>
                </c:pt>
                <c:pt idx="51">
                  <c:v>317896.23650172434</c:v>
                </c:pt>
                <c:pt idx="52">
                  <c:v>320316.7788145098</c:v>
                </c:pt>
                <c:pt idx="53">
                  <c:v>322707.09165893716</c:v>
                </c:pt>
                <c:pt idx="54">
                  <c:v>325352.80442677339</c:v>
                </c:pt>
                <c:pt idx="55">
                  <c:v>328786.49319227098</c:v>
                </c:pt>
                <c:pt idx="56">
                  <c:v>332775.0372190905</c:v>
                </c:pt>
                <c:pt idx="57">
                  <c:v>334757.57045094267</c:v>
                </c:pt>
                <c:pt idx="58">
                  <c:v>337946.89771421941</c:v>
                </c:pt>
                <c:pt idx="59">
                  <c:v>340239.70567415952</c:v>
                </c:pt>
                <c:pt idx="60">
                  <c:v>344947.72206982429</c:v>
                </c:pt>
                <c:pt idx="61">
                  <c:v>346833.02402203961</c:v>
                </c:pt>
                <c:pt idx="62">
                  <c:v>349661.3632552597</c:v>
                </c:pt>
                <c:pt idx="63">
                  <c:v>352364.08950388699</c:v>
                </c:pt>
                <c:pt idx="64">
                  <c:v>355697.0562658147</c:v>
                </c:pt>
                <c:pt idx="65">
                  <c:v>357825.19264154317</c:v>
                </c:pt>
                <c:pt idx="66">
                  <c:v>359618.45112427295</c:v>
                </c:pt>
                <c:pt idx="67">
                  <c:v>362104.99056912091</c:v>
                </c:pt>
                <c:pt idx="68">
                  <c:v>363963.4398222671</c:v>
                </c:pt>
                <c:pt idx="69">
                  <c:v>367029.9891208497</c:v>
                </c:pt>
                <c:pt idx="70">
                  <c:v>371288.73042159033</c:v>
                </c:pt>
                <c:pt idx="71">
                  <c:v>373649.44230066129</c:v>
                </c:pt>
                <c:pt idx="72">
                  <c:v>378586.89481396886</c:v>
                </c:pt>
                <c:pt idx="73">
                  <c:v>380512.42673185503</c:v>
                </c:pt>
                <c:pt idx="74">
                  <c:v>386396.96058083087</c:v>
                </c:pt>
                <c:pt idx="75">
                  <c:v>390624.06212241424</c:v>
                </c:pt>
                <c:pt idx="76">
                  <c:v>392873.57813866611</c:v>
                </c:pt>
                <c:pt idx="77">
                  <c:v>395615.72170606127</c:v>
                </c:pt>
                <c:pt idx="78">
                  <c:v>397510.05637791456</c:v>
                </c:pt>
                <c:pt idx="79">
                  <c:v>401062.27163737017</c:v>
                </c:pt>
                <c:pt idx="80">
                  <c:v>403095.6598788955</c:v>
                </c:pt>
                <c:pt idx="81">
                  <c:v>405604.26588408981</c:v>
                </c:pt>
                <c:pt idx="82">
                  <c:v>409455.59305148514</c:v>
                </c:pt>
                <c:pt idx="83">
                  <c:v>414669.73454070691</c:v>
                </c:pt>
                <c:pt idx="84">
                  <c:v>418866.38858034002</c:v>
                </c:pt>
                <c:pt idx="85">
                  <c:v>424314.67374772445</c:v>
                </c:pt>
                <c:pt idx="86">
                  <c:v>428764.24226347619</c:v>
                </c:pt>
                <c:pt idx="87">
                  <c:v>432381.29833772156</c:v>
                </c:pt>
                <c:pt idx="88">
                  <c:v>436485.16600299597</c:v>
                </c:pt>
                <c:pt idx="89">
                  <c:v>442957.08077871212</c:v>
                </c:pt>
                <c:pt idx="90">
                  <c:v>446984.37126719847</c:v>
                </c:pt>
                <c:pt idx="91">
                  <c:v>451258.86469332816</c:v>
                </c:pt>
                <c:pt idx="92">
                  <c:v>460577.63615364861</c:v>
                </c:pt>
                <c:pt idx="93">
                  <c:v>468067.619264904</c:v>
                </c:pt>
                <c:pt idx="94">
                  <c:v>474860.97129247728</c:v>
                </c:pt>
                <c:pt idx="95">
                  <c:v>483056.8028580948</c:v>
                </c:pt>
                <c:pt idx="96">
                  <c:v>490200.24940405035</c:v>
                </c:pt>
                <c:pt idx="97">
                  <c:v>501398.10969784716</c:v>
                </c:pt>
                <c:pt idx="98">
                  <c:v>509220.68386947073</c:v>
                </c:pt>
                <c:pt idx="99">
                  <c:v>532243.83819912188</c:v>
                </c:pt>
                <c:pt idx="100">
                  <c:v>564657.24495133234</c:v>
                </c:pt>
                <c:pt idx="101">
                  <c:v>585044.88414172397</c:v>
                </c:pt>
                <c:pt idx="102">
                  <c:v>589339.16299043142</c:v>
                </c:pt>
                <c:pt idx="103">
                  <c:v>598274.98958144698</c:v>
                </c:pt>
                <c:pt idx="104">
                  <c:v>634338.16998292878</c:v>
                </c:pt>
              </c:numCache>
            </c:numRef>
          </c:xVal>
          <c:yVal>
            <c:numRef>
              <c:f>'SIPmath Chart Data'!$A$322:$A$426</c:f>
              <c:numCache>
                <c:formatCode>General</c:formatCode>
                <c:ptCount val="105"/>
                <c:pt idx="0">
                  <c:v>1E-3</c:v>
                </c:pt>
                <c:pt idx="1">
                  <c:v>4.0000000000000001E-3</c:v>
                </c:pt>
                <c:pt idx="2">
                  <c:v>7.0000000000000001E-3</c:v>
                </c:pt>
                <c:pt idx="3">
                  <c:v>0.01</c:v>
                </c:pt>
                <c:pt idx="4">
                  <c:v>0.02</c:v>
                </c:pt>
                <c:pt idx="5">
                  <c:v>0.03</c:v>
                </c:pt>
                <c:pt idx="6">
                  <c:v>0.04</c:v>
                </c:pt>
                <c:pt idx="7">
                  <c:v>0.05</c:v>
                </c:pt>
                <c:pt idx="8">
                  <c:v>0.06</c:v>
                </c:pt>
                <c:pt idx="9">
                  <c:v>7.0000000000000007E-2</c:v>
                </c:pt>
                <c:pt idx="10">
                  <c:v>0.08</c:v>
                </c:pt>
                <c:pt idx="11">
                  <c:v>0.09</c:v>
                </c:pt>
                <c:pt idx="12">
                  <c:v>0.1</c:v>
                </c:pt>
                <c:pt idx="13">
                  <c:v>0.11</c:v>
                </c:pt>
                <c:pt idx="14">
                  <c:v>0.12</c:v>
                </c:pt>
                <c:pt idx="15">
                  <c:v>0.13</c:v>
                </c:pt>
                <c:pt idx="16">
                  <c:v>0.14000000000000001</c:v>
                </c:pt>
                <c:pt idx="17">
                  <c:v>0.15</c:v>
                </c:pt>
                <c:pt idx="18">
                  <c:v>0.16</c:v>
                </c:pt>
                <c:pt idx="19">
                  <c:v>0.17</c:v>
                </c:pt>
                <c:pt idx="20">
                  <c:v>0.18</c:v>
                </c:pt>
                <c:pt idx="21">
                  <c:v>0.19</c:v>
                </c:pt>
                <c:pt idx="22">
                  <c:v>0.2</c:v>
                </c:pt>
                <c:pt idx="23">
                  <c:v>0.21</c:v>
                </c:pt>
                <c:pt idx="24">
                  <c:v>0.22</c:v>
                </c:pt>
                <c:pt idx="25">
                  <c:v>0.23</c:v>
                </c:pt>
                <c:pt idx="26">
                  <c:v>0.24</c:v>
                </c:pt>
                <c:pt idx="27">
                  <c:v>0.25</c:v>
                </c:pt>
                <c:pt idx="28">
                  <c:v>0.26</c:v>
                </c:pt>
                <c:pt idx="29">
                  <c:v>0.27</c:v>
                </c:pt>
                <c:pt idx="30">
                  <c:v>0.28000000000000003</c:v>
                </c:pt>
                <c:pt idx="31">
                  <c:v>0.28999999999999998</c:v>
                </c:pt>
                <c:pt idx="32">
                  <c:v>0.3</c:v>
                </c:pt>
                <c:pt idx="33">
                  <c:v>0.31</c:v>
                </c:pt>
                <c:pt idx="34">
                  <c:v>0.32</c:v>
                </c:pt>
                <c:pt idx="35">
                  <c:v>0.33</c:v>
                </c:pt>
                <c:pt idx="36">
                  <c:v>0.34</c:v>
                </c:pt>
                <c:pt idx="37">
                  <c:v>0.35000000000000003</c:v>
                </c:pt>
                <c:pt idx="38">
                  <c:v>0.36</c:v>
                </c:pt>
                <c:pt idx="39">
                  <c:v>0.37</c:v>
                </c:pt>
                <c:pt idx="40">
                  <c:v>0.38</c:v>
                </c:pt>
                <c:pt idx="41">
                  <c:v>0.39</c:v>
                </c:pt>
                <c:pt idx="42">
                  <c:v>0.4</c:v>
                </c:pt>
                <c:pt idx="43">
                  <c:v>0.41000000000000003</c:v>
                </c:pt>
                <c:pt idx="44">
                  <c:v>0.42</c:v>
                </c:pt>
                <c:pt idx="45">
                  <c:v>0.43</c:v>
                </c:pt>
                <c:pt idx="46">
                  <c:v>0.44</c:v>
                </c:pt>
                <c:pt idx="47">
                  <c:v>0.45</c:v>
                </c:pt>
                <c:pt idx="48">
                  <c:v>0.46</c:v>
                </c:pt>
                <c:pt idx="49">
                  <c:v>0.47000000000000003</c:v>
                </c:pt>
                <c:pt idx="50">
                  <c:v>0.48</c:v>
                </c:pt>
                <c:pt idx="51">
                  <c:v>0.49</c:v>
                </c:pt>
                <c:pt idx="52">
                  <c:v>0.5</c:v>
                </c:pt>
                <c:pt idx="53">
                  <c:v>0.51</c:v>
                </c:pt>
                <c:pt idx="54">
                  <c:v>0.52</c:v>
                </c:pt>
                <c:pt idx="55">
                  <c:v>0.53</c:v>
                </c:pt>
                <c:pt idx="56">
                  <c:v>0.54</c:v>
                </c:pt>
                <c:pt idx="57">
                  <c:v>0.55000000000000004</c:v>
                </c:pt>
                <c:pt idx="58">
                  <c:v>0.56000000000000005</c:v>
                </c:pt>
                <c:pt idx="59">
                  <c:v>0.57000000000000006</c:v>
                </c:pt>
                <c:pt idx="60">
                  <c:v>0.57999999999999996</c:v>
                </c:pt>
                <c:pt idx="61">
                  <c:v>0.59</c:v>
                </c:pt>
                <c:pt idx="62">
                  <c:v>0.6</c:v>
                </c:pt>
                <c:pt idx="63">
                  <c:v>0.61</c:v>
                </c:pt>
                <c:pt idx="64">
                  <c:v>0.62</c:v>
                </c:pt>
                <c:pt idx="65">
                  <c:v>0.63</c:v>
                </c:pt>
                <c:pt idx="66">
                  <c:v>0.64</c:v>
                </c:pt>
                <c:pt idx="67">
                  <c:v>0.65</c:v>
                </c:pt>
                <c:pt idx="68">
                  <c:v>0.66</c:v>
                </c:pt>
                <c:pt idx="69">
                  <c:v>0.67</c:v>
                </c:pt>
                <c:pt idx="70">
                  <c:v>0.68</c:v>
                </c:pt>
                <c:pt idx="71">
                  <c:v>0.69000000000000006</c:v>
                </c:pt>
                <c:pt idx="72">
                  <c:v>0.70000000000000007</c:v>
                </c:pt>
                <c:pt idx="73">
                  <c:v>0.71</c:v>
                </c:pt>
                <c:pt idx="74">
                  <c:v>0.72</c:v>
                </c:pt>
                <c:pt idx="75">
                  <c:v>0.73</c:v>
                </c:pt>
                <c:pt idx="76">
                  <c:v>0.74</c:v>
                </c:pt>
                <c:pt idx="77">
                  <c:v>0.75</c:v>
                </c:pt>
                <c:pt idx="78">
                  <c:v>0.76</c:v>
                </c:pt>
                <c:pt idx="79">
                  <c:v>0.77</c:v>
                </c:pt>
                <c:pt idx="80">
                  <c:v>0.78</c:v>
                </c:pt>
                <c:pt idx="81">
                  <c:v>0.79</c:v>
                </c:pt>
                <c:pt idx="82">
                  <c:v>0.8</c:v>
                </c:pt>
                <c:pt idx="83">
                  <c:v>0.81</c:v>
                </c:pt>
                <c:pt idx="84">
                  <c:v>0.82000000000000006</c:v>
                </c:pt>
                <c:pt idx="85">
                  <c:v>0.83000000000000007</c:v>
                </c:pt>
                <c:pt idx="86">
                  <c:v>0.84</c:v>
                </c:pt>
                <c:pt idx="87">
                  <c:v>0.85</c:v>
                </c:pt>
                <c:pt idx="88">
                  <c:v>0.86</c:v>
                </c:pt>
                <c:pt idx="89">
                  <c:v>0.87</c:v>
                </c:pt>
                <c:pt idx="90">
                  <c:v>0.88</c:v>
                </c:pt>
                <c:pt idx="91">
                  <c:v>0.89</c:v>
                </c:pt>
                <c:pt idx="92">
                  <c:v>0.9</c:v>
                </c:pt>
                <c:pt idx="93">
                  <c:v>0.91</c:v>
                </c:pt>
                <c:pt idx="94">
                  <c:v>0.92</c:v>
                </c:pt>
                <c:pt idx="95">
                  <c:v>0.93</c:v>
                </c:pt>
                <c:pt idx="96">
                  <c:v>0.94000000000000006</c:v>
                </c:pt>
                <c:pt idx="97">
                  <c:v>0.95000000000000007</c:v>
                </c:pt>
                <c:pt idx="98">
                  <c:v>0.96</c:v>
                </c:pt>
                <c:pt idx="99">
                  <c:v>0.97</c:v>
                </c:pt>
                <c:pt idx="100">
                  <c:v>0.98</c:v>
                </c:pt>
                <c:pt idx="101">
                  <c:v>0.99</c:v>
                </c:pt>
                <c:pt idx="102">
                  <c:v>0.99299999999999999</c:v>
                </c:pt>
                <c:pt idx="103">
                  <c:v>0.996</c:v>
                </c:pt>
                <c:pt idx="104">
                  <c:v>0.999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FF-4BF3-AF8A-7A7AD34928A9}"/>
            </c:ext>
          </c:extLst>
        </c:ser>
        <c:ser>
          <c:idx val="3"/>
          <c:order val="3"/>
          <c:tx>
            <c:v>Cur Simulation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FFFF00"/>
              </a:solidFill>
              <a:ln w="22225">
                <a:solidFill>
                  <a:schemeClr val="tx1"/>
                </a:solidFill>
              </a:ln>
              <a:effectLst/>
            </c:spPr>
          </c:marker>
          <c:xVal>
            <c:numRef>
              <c:f>Model!$I$37</c:f>
              <c:numCache>
                <c:formatCode>_(* #,##0_);_(* \(#,##0\);_(* "-"??_);_(@_)</c:formatCode>
                <c:ptCount val="1"/>
                <c:pt idx="0">
                  <c:v>467394.8681291478</c:v>
                </c:pt>
              </c:numCache>
            </c:numRef>
          </c:xVal>
          <c:yVal>
            <c:numRef>
              <c:f>Model!$I$39</c:f>
              <c:numCache>
                <c:formatCode>0.0%</c:formatCode>
                <c:ptCount val="1"/>
                <c:pt idx="0">
                  <c:v>0.92900000000000005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EFF-4BF3-AF8A-7A7AD3492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3334296"/>
        <c:axId val="633335608"/>
      </c:scatterChart>
      <c:valAx>
        <c:axId val="633334296"/>
        <c:scaling>
          <c:orientation val="minMax"/>
          <c:max val="800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335608"/>
        <c:crosses val="autoZero"/>
        <c:crossBetween val="midCat"/>
      </c:valAx>
      <c:valAx>
        <c:axId val="63333560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3342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106164437125601"/>
          <c:y val="0.59295175212713847"/>
          <c:w val="0.39902710396773616"/>
          <c:h val="0.316725631241037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728796138244958"/>
          <c:y val="5.2457895110858452E-2"/>
          <c:w val="0.79694767175082137"/>
          <c:h val="0.75487841376219"/>
        </c:manualLayout>
      </c:layout>
      <c:scatterChart>
        <c:scatterStyle val="lineMarker"/>
        <c:varyColors val="0"/>
        <c:ser>
          <c:idx val="0"/>
          <c:order val="0"/>
          <c:tx>
            <c:strRef>
              <c:f>Model!$C$53</c:f>
              <c:strCache>
                <c:ptCount val="1"/>
                <c:pt idx="0">
                  <c:v>EV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Model!$H$54:$H$59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Model!$C$54:$C$59</c:f>
              <c:numCache>
                <c:formatCode>_(* #,##0_);_(* \(#,##0\);_(* "-"??_);_(@_)</c:formatCode>
                <c:ptCount val="6"/>
                <c:pt idx="0">
                  <c:v>200000</c:v>
                </c:pt>
                <c:pt idx="1">
                  <c:v>218350.11303565738</c:v>
                </c:pt>
                <c:pt idx="2">
                  <c:v>239366.65341880891</c:v>
                </c:pt>
                <c:pt idx="3">
                  <c:v>262138.74167116842</c:v>
                </c:pt>
                <c:pt idx="4">
                  <c:v>287069.32214394049</c:v>
                </c:pt>
                <c:pt idx="5">
                  <c:v>315000.00000067992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48-45E5-B620-0630D4A6C0B2}"/>
            </c:ext>
          </c:extLst>
        </c:ser>
        <c:ser>
          <c:idx val="1"/>
          <c:order val="1"/>
          <c:tx>
            <c:strRef>
              <c:f>Model!$D$53</c:f>
              <c:strCache>
                <c:ptCount val="1"/>
                <c:pt idx="0">
                  <c:v>P10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Model!$H$54:$H$59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Model!$D$54:$D$59</c:f>
              <c:numCache>
                <c:formatCode>_(* #,##0_);_(* \(#,##0\);_(* "-"??_);_(@_)</c:formatCode>
                <c:ptCount val="6"/>
                <c:pt idx="0">
                  <c:v>200000</c:v>
                </c:pt>
                <c:pt idx="1">
                  <c:v>190124.4788933043</c:v>
                </c:pt>
                <c:pt idx="2">
                  <c:v>160417.70710147693</c:v>
                </c:pt>
                <c:pt idx="3">
                  <c:v>165777.96824894915</c:v>
                </c:pt>
                <c:pt idx="4">
                  <c:v>173276.94516717439</c:v>
                </c:pt>
                <c:pt idx="5">
                  <c:v>183032.99839333977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148-45E5-B620-0630D4A6C0B2}"/>
            </c:ext>
          </c:extLst>
        </c:ser>
        <c:ser>
          <c:idx val="2"/>
          <c:order val="2"/>
          <c:tx>
            <c:strRef>
              <c:f>Model!$F$53</c:f>
              <c:strCache>
                <c:ptCount val="1"/>
                <c:pt idx="0">
                  <c:v>P90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Model!$H$54:$H$59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Model!$F$54:$F$59</c:f>
              <c:numCache>
                <c:formatCode>_(* #,##0_);_(* \(#,##0\);_(* "-"??_);_(@_)</c:formatCode>
                <c:ptCount val="6"/>
                <c:pt idx="0">
                  <c:v>200000</c:v>
                </c:pt>
                <c:pt idx="1">
                  <c:v>257324.80944832662</c:v>
                </c:pt>
                <c:pt idx="2">
                  <c:v>296276.00194919866</c:v>
                </c:pt>
                <c:pt idx="3">
                  <c:v>337619.37548272533</c:v>
                </c:pt>
                <c:pt idx="4">
                  <c:v>388050.96879280993</c:v>
                </c:pt>
                <c:pt idx="5">
                  <c:v>447449.34521756339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148-45E5-B620-0630D4A6C0B2}"/>
            </c:ext>
          </c:extLst>
        </c:ser>
        <c:ser>
          <c:idx val="3"/>
          <c:order val="3"/>
          <c:tx>
            <c:v>Cur Sim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Model!$H$54:$H$59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Model!$D$37:$I$37</c:f>
              <c:numCache>
                <c:formatCode>_(* #,##0_);_(* \(#,##0\);_(* "-"??_);_(@_)</c:formatCode>
                <c:ptCount val="6"/>
                <c:pt idx="0">
                  <c:v>200000</c:v>
                </c:pt>
                <c:pt idx="1">
                  <c:v>234087.49997805891</c:v>
                </c:pt>
                <c:pt idx="2">
                  <c:v>300178.9272831853</c:v>
                </c:pt>
                <c:pt idx="3">
                  <c:v>370572.02393783815</c:v>
                </c:pt>
                <c:pt idx="4">
                  <c:v>427155.31925727602</c:v>
                </c:pt>
                <c:pt idx="5">
                  <c:v>467394.8681291478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148-45E5-B620-0630D4A6C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760968"/>
        <c:axId val="694079248"/>
      </c:scatterChart>
      <c:valAx>
        <c:axId val="626760968"/>
        <c:scaling>
          <c:orientation val="minMax"/>
          <c:max val="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079248"/>
        <c:crosses val="autoZero"/>
        <c:crossBetween val="midCat"/>
      </c:valAx>
      <c:valAx>
        <c:axId val="694079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Value End of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7609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6223578302712161"/>
          <c:y val="0.10209547328027288"/>
          <c:w val="0.18220866141732286"/>
          <c:h val="0.274392252222089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Efficient Frontier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Model!$F$22:$N$22</c:f>
              <c:numCache>
                <c:formatCode>_(* #,##0_);_(* \(#,##0\);_(* "-"??_);_(@_)</c:formatCode>
                <c:ptCount val="9"/>
                <c:pt idx="0">
                  <c:v>115874.01022181995</c:v>
                </c:pt>
                <c:pt idx="1">
                  <c:v>104660.92101268994</c:v>
                </c:pt>
                <c:pt idx="2">
                  <c:v>107727.09667478219</c:v>
                </c:pt>
                <c:pt idx="3">
                  <c:v>107931.30709704047</c:v>
                </c:pt>
                <c:pt idx="4">
                  <c:v>79772.32957825085</c:v>
                </c:pt>
                <c:pt idx="5">
                  <c:v>80832.629405949978</c:v>
                </c:pt>
                <c:pt idx="6">
                  <c:v>89873.659502326846</c:v>
                </c:pt>
                <c:pt idx="7">
                  <c:v>98085.922264515</c:v>
                </c:pt>
                <c:pt idx="8">
                  <c:v>102412.01558975117</c:v>
                </c:pt>
              </c:numCache>
            </c:numRef>
          </c:xVal>
          <c:yVal>
            <c:numRef>
              <c:f>Model!$F$19:$N$19</c:f>
              <c:numCache>
                <c:formatCode>_(* #,##0_);_(* \(#,##0\);_(* "-"??_);_(@_)</c:formatCode>
                <c:ptCount val="9"/>
                <c:pt idx="0">
                  <c:v>349060.50935753924</c:v>
                </c:pt>
                <c:pt idx="1">
                  <c:v>300660.82827037218</c:v>
                </c:pt>
                <c:pt idx="2">
                  <c:v>320292.51766647684</c:v>
                </c:pt>
                <c:pt idx="3">
                  <c:v>319919.68965328683</c:v>
                </c:pt>
                <c:pt idx="4">
                  <c:v>270875.39954324288</c:v>
                </c:pt>
                <c:pt idx="5">
                  <c:v>280000.00000000041</c:v>
                </c:pt>
                <c:pt idx="6">
                  <c:v>299999.99999972241</c:v>
                </c:pt>
                <c:pt idx="7">
                  <c:v>310000.00000055926</c:v>
                </c:pt>
                <c:pt idx="8">
                  <c:v>314999.99999938556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C8-4D30-8043-C9EF28CC2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880879"/>
        <c:axId val="358285487"/>
      </c:scatterChart>
      <c:scatterChart>
        <c:scatterStyle val="smoothMarker"/>
        <c:varyColors val="0"/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Model!$J$22:$O$22</c:f>
              <c:numCache>
                <c:formatCode>_(* #,##0_);_(* \(#,##0\);_(* "-"??_);_(@_)</c:formatCode>
                <c:ptCount val="6"/>
                <c:pt idx="0">
                  <c:v>79772.32957825085</c:v>
                </c:pt>
                <c:pt idx="1">
                  <c:v>80832.629405949978</c:v>
                </c:pt>
                <c:pt idx="2">
                  <c:v>89873.659502326846</c:v>
                </c:pt>
                <c:pt idx="3">
                  <c:v>98085.922264515</c:v>
                </c:pt>
                <c:pt idx="4">
                  <c:v>102412.01558975117</c:v>
                </c:pt>
                <c:pt idx="5">
                  <c:v>105557.17359147755</c:v>
                </c:pt>
              </c:numCache>
            </c:numRef>
          </c:xVal>
          <c:yVal>
            <c:numRef>
              <c:f>Model!$J$19:$O$19</c:f>
              <c:numCache>
                <c:formatCode>_(* #,##0_);_(* \(#,##0\);_(* "-"??_);_(@_)</c:formatCode>
                <c:ptCount val="6"/>
                <c:pt idx="0">
                  <c:v>270875.39954324288</c:v>
                </c:pt>
                <c:pt idx="1">
                  <c:v>280000.00000000041</c:v>
                </c:pt>
                <c:pt idx="2">
                  <c:v>299999.99999972241</c:v>
                </c:pt>
                <c:pt idx="3">
                  <c:v>310000.00000055926</c:v>
                </c:pt>
                <c:pt idx="4">
                  <c:v>314999.99999938556</c:v>
                </c:pt>
                <c:pt idx="5">
                  <c:v>317999.99999999971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7C8-4D30-8043-C9EF28CC2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880879"/>
        <c:axId val="358285487"/>
      </c:scatterChart>
      <c:valAx>
        <c:axId val="36880879"/>
        <c:scaling>
          <c:orientation val="minMax"/>
          <c:min val="7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Standard Dev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8285487"/>
        <c:crosses val="autoZero"/>
        <c:crossBetween val="midCat"/>
      </c:valAx>
      <c:valAx>
        <c:axId val="358285487"/>
        <c:scaling>
          <c:orientation val="minMax"/>
          <c:min val="2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EV Value Yr 5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808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728796138244958"/>
          <c:y val="5.2457895110858452E-2"/>
          <c:w val="0.79694767175082137"/>
          <c:h val="0.75487841376219"/>
        </c:manualLayout>
      </c:layout>
      <c:scatterChart>
        <c:scatterStyle val="lineMarker"/>
        <c:varyColors val="0"/>
        <c:ser>
          <c:idx val="0"/>
          <c:order val="0"/>
          <c:tx>
            <c:strRef>
              <c:f>Model!$C$53</c:f>
              <c:strCache>
                <c:ptCount val="1"/>
                <c:pt idx="0">
                  <c:v>EV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Model!$H$54:$H$59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Model!$C$54:$C$59</c:f>
              <c:numCache>
                <c:formatCode>_(* #,##0_);_(* \(#,##0\);_(* "-"??_);_(@_)</c:formatCode>
                <c:ptCount val="6"/>
                <c:pt idx="0">
                  <c:v>200000</c:v>
                </c:pt>
                <c:pt idx="1">
                  <c:v>218350.11303565738</c:v>
                </c:pt>
                <c:pt idx="2">
                  <c:v>239366.65341880891</c:v>
                </c:pt>
                <c:pt idx="3">
                  <c:v>262138.74167116842</c:v>
                </c:pt>
                <c:pt idx="4">
                  <c:v>287069.32214394049</c:v>
                </c:pt>
                <c:pt idx="5">
                  <c:v>315000.00000067992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1E-4C11-AF15-37D58051BB94}"/>
            </c:ext>
          </c:extLst>
        </c:ser>
        <c:ser>
          <c:idx val="1"/>
          <c:order val="1"/>
          <c:tx>
            <c:strRef>
              <c:f>Model!$D$53</c:f>
              <c:strCache>
                <c:ptCount val="1"/>
                <c:pt idx="0">
                  <c:v>P10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Model!$H$54:$H$59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Model!$D$54:$D$59</c:f>
              <c:numCache>
                <c:formatCode>_(* #,##0_);_(* \(#,##0\);_(* "-"??_);_(@_)</c:formatCode>
                <c:ptCount val="6"/>
                <c:pt idx="0">
                  <c:v>200000</c:v>
                </c:pt>
                <c:pt idx="1">
                  <c:v>190124.4788933043</c:v>
                </c:pt>
                <c:pt idx="2">
                  <c:v>160417.70710147693</c:v>
                </c:pt>
                <c:pt idx="3">
                  <c:v>165777.96824894915</c:v>
                </c:pt>
                <c:pt idx="4">
                  <c:v>173276.94516717439</c:v>
                </c:pt>
                <c:pt idx="5">
                  <c:v>183032.99839333977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1E-4C11-AF15-37D58051BB94}"/>
            </c:ext>
          </c:extLst>
        </c:ser>
        <c:ser>
          <c:idx val="2"/>
          <c:order val="2"/>
          <c:tx>
            <c:strRef>
              <c:f>Model!$F$53</c:f>
              <c:strCache>
                <c:ptCount val="1"/>
                <c:pt idx="0">
                  <c:v>P90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Model!$H$54:$H$59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Model!$F$54:$F$59</c:f>
              <c:numCache>
                <c:formatCode>_(* #,##0_);_(* \(#,##0\);_(* "-"??_);_(@_)</c:formatCode>
                <c:ptCount val="6"/>
                <c:pt idx="0">
                  <c:v>200000</c:v>
                </c:pt>
                <c:pt idx="1">
                  <c:v>257324.80944832662</c:v>
                </c:pt>
                <c:pt idx="2">
                  <c:v>296276.00194919866</c:v>
                </c:pt>
                <c:pt idx="3">
                  <c:v>337619.37548272533</c:v>
                </c:pt>
                <c:pt idx="4">
                  <c:v>388050.96879280993</c:v>
                </c:pt>
                <c:pt idx="5">
                  <c:v>447449.34521756339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21E-4C11-AF15-37D58051BB94}"/>
            </c:ext>
          </c:extLst>
        </c:ser>
        <c:ser>
          <c:idx val="3"/>
          <c:order val="3"/>
          <c:tx>
            <c:v>Cur Sim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Model!$H$54:$H$59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Model!$D$37:$I$37</c:f>
              <c:numCache>
                <c:formatCode>_(* #,##0_);_(* \(#,##0\);_(* "-"??_);_(@_)</c:formatCode>
                <c:ptCount val="6"/>
                <c:pt idx="0">
                  <c:v>200000</c:v>
                </c:pt>
                <c:pt idx="1">
                  <c:v>234087.49997805891</c:v>
                </c:pt>
                <c:pt idx="2">
                  <c:v>300178.9272831853</c:v>
                </c:pt>
                <c:pt idx="3">
                  <c:v>370572.02393783815</c:v>
                </c:pt>
                <c:pt idx="4">
                  <c:v>427155.31925727602</c:v>
                </c:pt>
                <c:pt idx="5">
                  <c:v>467394.8681291478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21E-4C11-AF15-37D58051B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760968"/>
        <c:axId val="694079248"/>
      </c:scatterChart>
      <c:valAx>
        <c:axId val="626760968"/>
        <c:scaling>
          <c:orientation val="minMax"/>
          <c:max val="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079248"/>
        <c:crosses val="autoZero"/>
        <c:crossBetween val="midCat"/>
      </c:valAx>
      <c:valAx>
        <c:axId val="694079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Value End of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7609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6223578302712161"/>
          <c:y val="0.10209547328027288"/>
          <c:w val="0.18220866141732286"/>
          <c:h val="0.274392252222089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90048118985128"/>
          <c:y val="5.0925925925925923E-2"/>
          <c:w val="0.81443285214348227"/>
          <c:h val="0.78611913094196562"/>
        </c:manualLayout>
      </c:layout>
      <c:scatterChart>
        <c:scatterStyle val="lineMarker"/>
        <c:varyColors val="0"/>
        <c:ser>
          <c:idx val="1"/>
          <c:order val="0"/>
          <c:tx>
            <c:strRef>
              <c:f>'SIPmath Chart Data'!$F$3</c:f>
              <c:strCache>
                <c:ptCount val="1"/>
                <c:pt idx="0">
                  <c:v>Cur Portfolio EV 315000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'SIPmath Chart Data'!$F$322:$F$426</c:f>
              <c:numCache>
                <c:formatCode>_(* #,##0_);_(* \(#,##0\);_(* "-"??_);_(@_)</c:formatCode>
                <c:ptCount val="105"/>
                <c:pt idx="0">
                  <c:v>84038.068692816087</c:v>
                </c:pt>
                <c:pt idx="1">
                  <c:v>100118.39382985645</c:v>
                </c:pt>
                <c:pt idx="2">
                  <c:v>102750.14489223056</c:v>
                </c:pt>
                <c:pt idx="3">
                  <c:v>115420.8702740734</c:v>
                </c:pt>
                <c:pt idx="4">
                  <c:v>126257.88456844975</c:v>
                </c:pt>
                <c:pt idx="5">
                  <c:v>136512.64114229387</c:v>
                </c:pt>
                <c:pt idx="6">
                  <c:v>144771.65753930446</c:v>
                </c:pt>
                <c:pt idx="7">
                  <c:v>151153.78743487599</c:v>
                </c:pt>
                <c:pt idx="8">
                  <c:v>159182.67747218322</c:v>
                </c:pt>
                <c:pt idx="9">
                  <c:v>168535.27027034058</c:v>
                </c:pt>
                <c:pt idx="10">
                  <c:v>176340.82046396151</c:v>
                </c:pt>
                <c:pt idx="11">
                  <c:v>179273.59149873856</c:v>
                </c:pt>
                <c:pt idx="12">
                  <c:v>183033.04174698368</c:v>
                </c:pt>
                <c:pt idx="13">
                  <c:v>185558.5803382383</c:v>
                </c:pt>
                <c:pt idx="14">
                  <c:v>187303.57882668043</c:v>
                </c:pt>
                <c:pt idx="15">
                  <c:v>191934.73142613118</c:v>
                </c:pt>
                <c:pt idx="16">
                  <c:v>197772.39719421661</c:v>
                </c:pt>
                <c:pt idx="17">
                  <c:v>200261.80660147246</c:v>
                </c:pt>
                <c:pt idx="18">
                  <c:v>204875.14235405138</c:v>
                </c:pt>
                <c:pt idx="19">
                  <c:v>208639.16297600494</c:v>
                </c:pt>
                <c:pt idx="20">
                  <c:v>212464.33167349757</c:v>
                </c:pt>
                <c:pt idx="21">
                  <c:v>214407.12210993681</c:v>
                </c:pt>
                <c:pt idx="22">
                  <c:v>218149.0412902729</c:v>
                </c:pt>
                <c:pt idx="23">
                  <c:v>220375.31286544856</c:v>
                </c:pt>
                <c:pt idx="24">
                  <c:v>222769.45910995212</c:v>
                </c:pt>
                <c:pt idx="25">
                  <c:v>226264.34272412214</c:v>
                </c:pt>
                <c:pt idx="26">
                  <c:v>229136.22552349739</c:v>
                </c:pt>
                <c:pt idx="27">
                  <c:v>233252.76988978864</c:v>
                </c:pt>
                <c:pt idx="28">
                  <c:v>237312.32950953636</c:v>
                </c:pt>
                <c:pt idx="29">
                  <c:v>239979.99545677516</c:v>
                </c:pt>
                <c:pt idx="30">
                  <c:v>245978.66479270696</c:v>
                </c:pt>
                <c:pt idx="31">
                  <c:v>249596.93640374095</c:v>
                </c:pt>
                <c:pt idx="32">
                  <c:v>253853.82793702101</c:v>
                </c:pt>
                <c:pt idx="33">
                  <c:v>256588.22655436746</c:v>
                </c:pt>
                <c:pt idx="34">
                  <c:v>259107.29841119918</c:v>
                </c:pt>
                <c:pt idx="35">
                  <c:v>262100.38129021984</c:v>
                </c:pt>
                <c:pt idx="36">
                  <c:v>265949.8060060204</c:v>
                </c:pt>
                <c:pt idx="37">
                  <c:v>271128.96832038858</c:v>
                </c:pt>
                <c:pt idx="38">
                  <c:v>273564.89410460257</c:v>
                </c:pt>
                <c:pt idx="39">
                  <c:v>276807.28539956926</c:v>
                </c:pt>
                <c:pt idx="40">
                  <c:v>279744.85786861321</c:v>
                </c:pt>
                <c:pt idx="41">
                  <c:v>283012.5016485948</c:v>
                </c:pt>
                <c:pt idx="42">
                  <c:v>287465.96754583629</c:v>
                </c:pt>
                <c:pt idx="43">
                  <c:v>291946.6106475612</c:v>
                </c:pt>
                <c:pt idx="44">
                  <c:v>295836.51130872784</c:v>
                </c:pt>
                <c:pt idx="45">
                  <c:v>298515.52445036802</c:v>
                </c:pt>
                <c:pt idx="46">
                  <c:v>301197.12836184481</c:v>
                </c:pt>
                <c:pt idx="47">
                  <c:v>304892.77399906545</c:v>
                </c:pt>
                <c:pt idx="48">
                  <c:v>307647.73988797289</c:v>
                </c:pt>
                <c:pt idx="49">
                  <c:v>309700.20562386885</c:v>
                </c:pt>
                <c:pt idx="50">
                  <c:v>311562.24181623413</c:v>
                </c:pt>
                <c:pt idx="51">
                  <c:v>314517.20984739874</c:v>
                </c:pt>
                <c:pt idx="52">
                  <c:v>318764.08239307266</c:v>
                </c:pt>
                <c:pt idx="53">
                  <c:v>321951.56378434214</c:v>
                </c:pt>
                <c:pt idx="54">
                  <c:v>323761.31243228453</c:v>
                </c:pt>
                <c:pt idx="55">
                  <c:v>325544.32534983725</c:v>
                </c:pt>
                <c:pt idx="56">
                  <c:v>329692.85240777751</c:v>
                </c:pt>
                <c:pt idx="57">
                  <c:v>331934.94564278983</c:v>
                </c:pt>
                <c:pt idx="58">
                  <c:v>334788.51898773178</c:v>
                </c:pt>
                <c:pt idx="59">
                  <c:v>338141.91079873254</c:v>
                </c:pt>
                <c:pt idx="60">
                  <c:v>339458.03330239397</c:v>
                </c:pt>
                <c:pt idx="61">
                  <c:v>342190.79907397146</c:v>
                </c:pt>
                <c:pt idx="62">
                  <c:v>343819.21217884513</c:v>
                </c:pt>
                <c:pt idx="63">
                  <c:v>346579.02291666024</c:v>
                </c:pt>
                <c:pt idx="64">
                  <c:v>349757.78454618627</c:v>
                </c:pt>
                <c:pt idx="65">
                  <c:v>353391.22837195784</c:v>
                </c:pt>
                <c:pt idx="66">
                  <c:v>355161.84103096626</c:v>
                </c:pt>
                <c:pt idx="67">
                  <c:v>357745.66917126218</c:v>
                </c:pt>
                <c:pt idx="68">
                  <c:v>359296.61369081557</c:v>
                </c:pt>
                <c:pt idx="69">
                  <c:v>362269.3508478814</c:v>
                </c:pt>
                <c:pt idx="70">
                  <c:v>364537.93940322427</c:v>
                </c:pt>
                <c:pt idx="71">
                  <c:v>366665.87954044732</c:v>
                </c:pt>
                <c:pt idx="72">
                  <c:v>368072.71837462956</c:v>
                </c:pt>
                <c:pt idx="73">
                  <c:v>371725.35061037558</c:v>
                </c:pt>
                <c:pt idx="74">
                  <c:v>373781.80309263442</c:v>
                </c:pt>
                <c:pt idx="75">
                  <c:v>376681.66505093686</c:v>
                </c:pt>
                <c:pt idx="76">
                  <c:v>380385.10335910128</c:v>
                </c:pt>
                <c:pt idx="77">
                  <c:v>382857.79712227598</c:v>
                </c:pt>
                <c:pt idx="78">
                  <c:v>385840.74227252556</c:v>
                </c:pt>
                <c:pt idx="79">
                  <c:v>391623.89290876006</c:v>
                </c:pt>
                <c:pt idx="80">
                  <c:v>394813.04804299388</c:v>
                </c:pt>
                <c:pt idx="81">
                  <c:v>398978.55135238857</c:v>
                </c:pt>
                <c:pt idx="82">
                  <c:v>400954.9451504593</c:v>
                </c:pt>
                <c:pt idx="83">
                  <c:v>404346.1150895771</c:v>
                </c:pt>
                <c:pt idx="84">
                  <c:v>409127.98792176665</c:v>
                </c:pt>
                <c:pt idx="85">
                  <c:v>413510.95025415556</c:v>
                </c:pt>
                <c:pt idx="86">
                  <c:v>417958.73942167527</c:v>
                </c:pt>
                <c:pt idx="87">
                  <c:v>421178.41616716085</c:v>
                </c:pt>
                <c:pt idx="88">
                  <c:v>424241.97968085017</c:v>
                </c:pt>
                <c:pt idx="89">
                  <c:v>429089.46325848694</c:v>
                </c:pt>
                <c:pt idx="90">
                  <c:v>434493.82617259998</c:v>
                </c:pt>
                <c:pt idx="91">
                  <c:v>439372.00417254027</c:v>
                </c:pt>
                <c:pt idx="92">
                  <c:v>447362.3855092802</c:v>
                </c:pt>
                <c:pt idx="93">
                  <c:v>449875.15005660383</c:v>
                </c:pt>
                <c:pt idx="94">
                  <c:v>457858.43372726376</c:v>
                </c:pt>
                <c:pt idx="95">
                  <c:v>467395.78582861216</c:v>
                </c:pt>
                <c:pt idx="96">
                  <c:v>473805.11973015493</c:v>
                </c:pt>
                <c:pt idx="97">
                  <c:v>484917.59051462065</c:v>
                </c:pt>
                <c:pt idx="98">
                  <c:v>493287.64743422403</c:v>
                </c:pt>
                <c:pt idx="99">
                  <c:v>506643.16752774065</c:v>
                </c:pt>
                <c:pt idx="100">
                  <c:v>529932.95847953437</c:v>
                </c:pt>
                <c:pt idx="101">
                  <c:v>565574.72724371939</c:v>
                </c:pt>
                <c:pt idx="102">
                  <c:v>582783.87109570461</c:v>
                </c:pt>
                <c:pt idx="103">
                  <c:v>606708.81159195339</c:v>
                </c:pt>
                <c:pt idx="104">
                  <c:v>648030.46940327133</c:v>
                </c:pt>
              </c:numCache>
            </c:numRef>
          </c:xVal>
          <c:yVal>
            <c:numRef>
              <c:f>'SIPmath Chart Data'!$A$322:$A$426</c:f>
              <c:numCache>
                <c:formatCode>General</c:formatCode>
                <c:ptCount val="105"/>
                <c:pt idx="0">
                  <c:v>1E-3</c:v>
                </c:pt>
                <c:pt idx="1">
                  <c:v>4.0000000000000001E-3</c:v>
                </c:pt>
                <c:pt idx="2">
                  <c:v>7.0000000000000001E-3</c:v>
                </c:pt>
                <c:pt idx="3">
                  <c:v>0.01</c:v>
                </c:pt>
                <c:pt idx="4">
                  <c:v>0.02</c:v>
                </c:pt>
                <c:pt idx="5">
                  <c:v>0.03</c:v>
                </c:pt>
                <c:pt idx="6">
                  <c:v>0.04</c:v>
                </c:pt>
                <c:pt idx="7">
                  <c:v>0.05</c:v>
                </c:pt>
                <c:pt idx="8">
                  <c:v>0.06</c:v>
                </c:pt>
                <c:pt idx="9">
                  <c:v>7.0000000000000007E-2</c:v>
                </c:pt>
                <c:pt idx="10">
                  <c:v>0.08</c:v>
                </c:pt>
                <c:pt idx="11">
                  <c:v>0.09</c:v>
                </c:pt>
                <c:pt idx="12">
                  <c:v>0.1</c:v>
                </c:pt>
                <c:pt idx="13">
                  <c:v>0.11</c:v>
                </c:pt>
                <c:pt idx="14">
                  <c:v>0.12</c:v>
                </c:pt>
                <c:pt idx="15">
                  <c:v>0.13</c:v>
                </c:pt>
                <c:pt idx="16">
                  <c:v>0.14000000000000001</c:v>
                </c:pt>
                <c:pt idx="17">
                  <c:v>0.15</c:v>
                </c:pt>
                <c:pt idx="18">
                  <c:v>0.16</c:v>
                </c:pt>
                <c:pt idx="19">
                  <c:v>0.17</c:v>
                </c:pt>
                <c:pt idx="20">
                  <c:v>0.18</c:v>
                </c:pt>
                <c:pt idx="21">
                  <c:v>0.19</c:v>
                </c:pt>
                <c:pt idx="22">
                  <c:v>0.2</c:v>
                </c:pt>
                <c:pt idx="23">
                  <c:v>0.21</c:v>
                </c:pt>
                <c:pt idx="24">
                  <c:v>0.22</c:v>
                </c:pt>
                <c:pt idx="25">
                  <c:v>0.23</c:v>
                </c:pt>
                <c:pt idx="26">
                  <c:v>0.24</c:v>
                </c:pt>
                <c:pt idx="27">
                  <c:v>0.25</c:v>
                </c:pt>
                <c:pt idx="28">
                  <c:v>0.26</c:v>
                </c:pt>
                <c:pt idx="29">
                  <c:v>0.27</c:v>
                </c:pt>
                <c:pt idx="30">
                  <c:v>0.28000000000000003</c:v>
                </c:pt>
                <c:pt idx="31">
                  <c:v>0.28999999999999998</c:v>
                </c:pt>
                <c:pt idx="32">
                  <c:v>0.3</c:v>
                </c:pt>
                <c:pt idx="33">
                  <c:v>0.31</c:v>
                </c:pt>
                <c:pt idx="34">
                  <c:v>0.32</c:v>
                </c:pt>
                <c:pt idx="35">
                  <c:v>0.33</c:v>
                </c:pt>
                <c:pt idx="36">
                  <c:v>0.34</c:v>
                </c:pt>
                <c:pt idx="37">
                  <c:v>0.35000000000000003</c:v>
                </c:pt>
                <c:pt idx="38">
                  <c:v>0.36</c:v>
                </c:pt>
                <c:pt idx="39">
                  <c:v>0.37</c:v>
                </c:pt>
                <c:pt idx="40">
                  <c:v>0.38</c:v>
                </c:pt>
                <c:pt idx="41">
                  <c:v>0.39</c:v>
                </c:pt>
                <c:pt idx="42">
                  <c:v>0.4</c:v>
                </c:pt>
                <c:pt idx="43">
                  <c:v>0.41000000000000003</c:v>
                </c:pt>
                <c:pt idx="44">
                  <c:v>0.42</c:v>
                </c:pt>
                <c:pt idx="45">
                  <c:v>0.43</c:v>
                </c:pt>
                <c:pt idx="46">
                  <c:v>0.44</c:v>
                </c:pt>
                <c:pt idx="47">
                  <c:v>0.45</c:v>
                </c:pt>
                <c:pt idx="48">
                  <c:v>0.46</c:v>
                </c:pt>
                <c:pt idx="49">
                  <c:v>0.47000000000000003</c:v>
                </c:pt>
                <c:pt idx="50">
                  <c:v>0.48</c:v>
                </c:pt>
                <c:pt idx="51">
                  <c:v>0.49</c:v>
                </c:pt>
                <c:pt idx="52">
                  <c:v>0.5</c:v>
                </c:pt>
                <c:pt idx="53">
                  <c:v>0.51</c:v>
                </c:pt>
                <c:pt idx="54">
                  <c:v>0.52</c:v>
                </c:pt>
                <c:pt idx="55">
                  <c:v>0.53</c:v>
                </c:pt>
                <c:pt idx="56">
                  <c:v>0.54</c:v>
                </c:pt>
                <c:pt idx="57">
                  <c:v>0.55000000000000004</c:v>
                </c:pt>
                <c:pt idx="58">
                  <c:v>0.56000000000000005</c:v>
                </c:pt>
                <c:pt idx="59">
                  <c:v>0.57000000000000006</c:v>
                </c:pt>
                <c:pt idx="60">
                  <c:v>0.57999999999999996</c:v>
                </c:pt>
                <c:pt idx="61">
                  <c:v>0.59</c:v>
                </c:pt>
                <c:pt idx="62">
                  <c:v>0.6</c:v>
                </c:pt>
                <c:pt idx="63">
                  <c:v>0.61</c:v>
                </c:pt>
                <c:pt idx="64">
                  <c:v>0.62</c:v>
                </c:pt>
                <c:pt idx="65">
                  <c:v>0.63</c:v>
                </c:pt>
                <c:pt idx="66">
                  <c:v>0.64</c:v>
                </c:pt>
                <c:pt idx="67">
                  <c:v>0.65</c:v>
                </c:pt>
                <c:pt idx="68">
                  <c:v>0.66</c:v>
                </c:pt>
                <c:pt idx="69">
                  <c:v>0.67</c:v>
                </c:pt>
                <c:pt idx="70">
                  <c:v>0.68</c:v>
                </c:pt>
                <c:pt idx="71">
                  <c:v>0.69000000000000006</c:v>
                </c:pt>
                <c:pt idx="72">
                  <c:v>0.70000000000000007</c:v>
                </c:pt>
                <c:pt idx="73">
                  <c:v>0.71</c:v>
                </c:pt>
                <c:pt idx="74">
                  <c:v>0.72</c:v>
                </c:pt>
                <c:pt idx="75">
                  <c:v>0.73</c:v>
                </c:pt>
                <c:pt idx="76">
                  <c:v>0.74</c:v>
                </c:pt>
                <c:pt idx="77">
                  <c:v>0.75</c:v>
                </c:pt>
                <c:pt idx="78">
                  <c:v>0.76</c:v>
                </c:pt>
                <c:pt idx="79">
                  <c:v>0.77</c:v>
                </c:pt>
                <c:pt idx="80">
                  <c:v>0.78</c:v>
                </c:pt>
                <c:pt idx="81">
                  <c:v>0.79</c:v>
                </c:pt>
                <c:pt idx="82">
                  <c:v>0.8</c:v>
                </c:pt>
                <c:pt idx="83">
                  <c:v>0.81</c:v>
                </c:pt>
                <c:pt idx="84">
                  <c:v>0.82000000000000006</c:v>
                </c:pt>
                <c:pt idx="85">
                  <c:v>0.83000000000000007</c:v>
                </c:pt>
                <c:pt idx="86">
                  <c:v>0.84</c:v>
                </c:pt>
                <c:pt idx="87">
                  <c:v>0.85</c:v>
                </c:pt>
                <c:pt idx="88">
                  <c:v>0.86</c:v>
                </c:pt>
                <c:pt idx="89">
                  <c:v>0.87</c:v>
                </c:pt>
                <c:pt idx="90">
                  <c:v>0.88</c:v>
                </c:pt>
                <c:pt idx="91">
                  <c:v>0.89</c:v>
                </c:pt>
                <c:pt idx="92">
                  <c:v>0.9</c:v>
                </c:pt>
                <c:pt idx="93">
                  <c:v>0.91</c:v>
                </c:pt>
                <c:pt idx="94">
                  <c:v>0.92</c:v>
                </c:pt>
                <c:pt idx="95">
                  <c:v>0.93</c:v>
                </c:pt>
                <c:pt idx="96">
                  <c:v>0.94000000000000006</c:v>
                </c:pt>
                <c:pt idx="97">
                  <c:v>0.95000000000000007</c:v>
                </c:pt>
                <c:pt idx="98">
                  <c:v>0.96</c:v>
                </c:pt>
                <c:pt idx="99">
                  <c:v>0.97</c:v>
                </c:pt>
                <c:pt idx="100">
                  <c:v>0.98</c:v>
                </c:pt>
                <c:pt idx="101">
                  <c:v>0.99</c:v>
                </c:pt>
                <c:pt idx="102">
                  <c:v>0.99299999999999999</c:v>
                </c:pt>
                <c:pt idx="103">
                  <c:v>0.996</c:v>
                </c:pt>
                <c:pt idx="104">
                  <c:v>0.999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8705-46BE-9F0E-F8C992ECF6D8}"/>
            </c:ext>
          </c:extLst>
        </c:ser>
        <c:ser>
          <c:idx val="2"/>
          <c:order val="1"/>
          <c:tx>
            <c:strRef>
              <c:f>'SIPmath Chart Data'!$T$3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'SIPmath Chart Data'!$T$322:$T$426</c:f>
              <c:numCache>
                <c:formatCode>General</c:formatCode>
                <c:ptCount val="105"/>
              </c:numCache>
            </c:numRef>
          </c:xVal>
          <c:yVal>
            <c:numRef>
              <c:f>'SIPmath Chart Data'!$A$322:$A$426</c:f>
              <c:numCache>
                <c:formatCode>General</c:formatCode>
                <c:ptCount val="105"/>
                <c:pt idx="0">
                  <c:v>1E-3</c:v>
                </c:pt>
                <c:pt idx="1">
                  <c:v>4.0000000000000001E-3</c:v>
                </c:pt>
                <c:pt idx="2">
                  <c:v>7.0000000000000001E-3</c:v>
                </c:pt>
                <c:pt idx="3">
                  <c:v>0.01</c:v>
                </c:pt>
                <c:pt idx="4">
                  <c:v>0.02</c:v>
                </c:pt>
                <c:pt idx="5">
                  <c:v>0.03</c:v>
                </c:pt>
                <c:pt idx="6">
                  <c:v>0.04</c:v>
                </c:pt>
                <c:pt idx="7">
                  <c:v>0.05</c:v>
                </c:pt>
                <c:pt idx="8">
                  <c:v>0.06</c:v>
                </c:pt>
                <c:pt idx="9">
                  <c:v>7.0000000000000007E-2</c:v>
                </c:pt>
                <c:pt idx="10">
                  <c:v>0.08</c:v>
                </c:pt>
                <c:pt idx="11">
                  <c:v>0.09</c:v>
                </c:pt>
                <c:pt idx="12">
                  <c:v>0.1</c:v>
                </c:pt>
                <c:pt idx="13">
                  <c:v>0.11</c:v>
                </c:pt>
                <c:pt idx="14">
                  <c:v>0.12</c:v>
                </c:pt>
                <c:pt idx="15">
                  <c:v>0.13</c:v>
                </c:pt>
                <c:pt idx="16">
                  <c:v>0.14000000000000001</c:v>
                </c:pt>
                <c:pt idx="17">
                  <c:v>0.15</c:v>
                </c:pt>
                <c:pt idx="18">
                  <c:v>0.16</c:v>
                </c:pt>
                <c:pt idx="19">
                  <c:v>0.17</c:v>
                </c:pt>
                <c:pt idx="20">
                  <c:v>0.18</c:v>
                </c:pt>
                <c:pt idx="21">
                  <c:v>0.19</c:v>
                </c:pt>
                <c:pt idx="22">
                  <c:v>0.2</c:v>
                </c:pt>
                <c:pt idx="23">
                  <c:v>0.21</c:v>
                </c:pt>
                <c:pt idx="24">
                  <c:v>0.22</c:v>
                </c:pt>
                <c:pt idx="25">
                  <c:v>0.23</c:v>
                </c:pt>
                <c:pt idx="26">
                  <c:v>0.24</c:v>
                </c:pt>
                <c:pt idx="27">
                  <c:v>0.25</c:v>
                </c:pt>
                <c:pt idx="28">
                  <c:v>0.26</c:v>
                </c:pt>
                <c:pt idx="29">
                  <c:v>0.27</c:v>
                </c:pt>
                <c:pt idx="30">
                  <c:v>0.28000000000000003</c:v>
                </c:pt>
                <c:pt idx="31">
                  <c:v>0.28999999999999998</c:v>
                </c:pt>
                <c:pt idx="32">
                  <c:v>0.3</c:v>
                </c:pt>
                <c:pt idx="33">
                  <c:v>0.31</c:v>
                </c:pt>
                <c:pt idx="34">
                  <c:v>0.32</c:v>
                </c:pt>
                <c:pt idx="35">
                  <c:v>0.33</c:v>
                </c:pt>
                <c:pt idx="36">
                  <c:v>0.34</c:v>
                </c:pt>
                <c:pt idx="37">
                  <c:v>0.35000000000000003</c:v>
                </c:pt>
                <c:pt idx="38">
                  <c:v>0.36</c:v>
                </c:pt>
                <c:pt idx="39">
                  <c:v>0.37</c:v>
                </c:pt>
                <c:pt idx="40">
                  <c:v>0.38</c:v>
                </c:pt>
                <c:pt idx="41">
                  <c:v>0.39</c:v>
                </c:pt>
                <c:pt idx="42">
                  <c:v>0.4</c:v>
                </c:pt>
                <c:pt idx="43">
                  <c:v>0.41000000000000003</c:v>
                </c:pt>
                <c:pt idx="44">
                  <c:v>0.42</c:v>
                </c:pt>
                <c:pt idx="45">
                  <c:v>0.43</c:v>
                </c:pt>
                <c:pt idx="46">
                  <c:v>0.44</c:v>
                </c:pt>
                <c:pt idx="47">
                  <c:v>0.45</c:v>
                </c:pt>
                <c:pt idx="48">
                  <c:v>0.46</c:v>
                </c:pt>
                <c:pt idx="49">
                  <c:v>0.47000000000000003</c:v>
                </c:pt>
                <c:pt idx="50">
                  <c:v>0.48</c:v>
                </c:pt>
                <c:pt idx="51">
                  <c:v>0.49</c:v>
                </c:pt>
                <c:pt idx="52">
                  <c:v>0.5</c:v>
                </c:pt>
                <c:pt idx="53">
                  <c:v>0.51</c:v>
                </c:pt>
                <c:pt idx="54">
                  <c:v>0.52</c:v>
                </c:pt>
                <c:pt idx="55">
                  <c:v>0.53</c:v>
                </c:pt>
                <c:pt idx="56">
                  <c:v>0.54</c:v>
                </c:pt>
                <c:pt idx="57">
                  <c:v>0.55000000000000004</c:v>
                </c:pt>
                <c:pt idx="58">
                  <c:v>0.56000000000000005</c:v>
                </c:pt>
                <c:pt idx="59">
                  <c:v>0.57000000000000006</c:v>
                </c:pt>
                <c:pt idx="60">
                  <c:v>0.57999999999999996</c:v>
                </c:pt>
                <c:pt idx="61">
                  <c:v>0.59</c:v>
                </c:pt>
                <c:pt idx="62">
                  <c:v>0.6</c:v>
                </c:pt>
                <c:pt idx="63">
                  <c:v>0.61</c:v>
                </c:pt>
                <c:pt idx="64">
                  <c:v>0.62</c:v>
                </c:pt>
                <c:pt idx="65">
                  <c:v>0.63</c:v>
                </c:pt>
                <c:pt idx="66">
                  <c:v>0.64</c:v>
                </c:pt>
                <c:pt idx="67">
                  <c:v>0.65</c:v>
                </c:pt>
                <c:pt idx="68">
                  <c:v>0.66</c:v>
                </c:pt>
                <c:pt idx="69">
                  <c:v>0.67</c:v>
                </c:pt>
                <c:pt idx="70">
                  <c:v>0.68</c:v>
                </c:pt>
                <c:pt idx="71">
                  <c:v>0.69000000000000006</c:v>
                </c:pt>
                <c:pt idx="72">
                  <c:v>0.70000000000000007</c:v>
                </c:pt>
                <c:pt idx="73">
                  <c:v>0.71</c:v>
                </c:pt>
                <c:pt idx="74">
                  <c:v>0.72</c:v>
                </c:pt>
                <c:pt idx="75">
                  <c:v>0.73</c:v>
                </c:pt>
                <c:pt idx="76">
                  <c:v>0.74</c:v>
                </c:pt>
                <c:pt idx="77">
                  <c:v>0.75</c:v>
                </c:pt>
                <c:pt idx="78">
                  <c:v>0.76</c:v>
                </c:pt>
                <c:pt idx="79">
                  <c:v>0.77</c:v>
                </c:pt>
                <c:pt idx="80">
                  <c:v>0.78</c:v>
                </c:pt>
                <c:pt idx="81">
                  <c:v>0.79</c:v>
                </c:pt>
                <c:pt idx="82">
                  <c:v>0.8</c:v>
                </c:pt>
                <c:pt idx="83">
                  <c:v>0.81</c:v>
                </c:pt>
                <c:pt idx="84">
                  <c:v>0.82000000000000006</c:v>
                </c:pt>
                <c:pt idx="85">
                  <c:v>0.83000000000000007</c:v>
                </c:pt>
                <c:pt idx="86">
                  <c:v>0.84</c:v>
                </c:pt>
                <c:pt idx="87">
                  <c:v>0.85</c:v>
                </c:pt>
                <c:pt idx="88">
                  <c:v>0.86</c:v>
                </c:pt>
                <c:pt idx="89">
                  <c:v>0.87</c:v>
                </c:pt>
                <c:pt idx="90">
                  <c:v>0.88</c:v>
                </c:pt>
                <c:pt idx="91">
                  <c:v>0.89</c:v>
                </c:pt>
                <c:pt idx="92">
                  <c:v>0.9</c:v>
                </c:pt>
                <c:pt idx="93">
                  <c:v>0.91</c:v>
                </c:pt>
                <c:pt idx="94">
                  <c:v>0.92</c:v>
                </c:pt>
                <c:pt idx="95">
                  <c:v>0.93</c:v>
                </c:pt>
                <c:pt idx="96">
                  <c:v>0.94000000000000006</c:v>
                </c:pt>
                <c:pt idx="97">
                  <c:v>0.95000000000000007</c:v>
                </c:pt>
                <c:pt idx="98">
                  <c:v>0.96</c:v>
                </c:pt>
                <c:pt idx="99">
                  <c:v>0.97</c:v>
                </c:pt>
                <c:pt idx="100">
                  <c:v>0.98</c:v>
                </c:pt>
                <c:pt idx="101">
                  <c:v>0.99</c:v>
                </c:pt>
                <c:pt idx="102">
                  <c:v>0.99299999999999999</c:v>
                </c:pt>
                <c:pt idx="103">
                  <c:v>0.996</c:v>
                </c:pt>
                <c:pt idx="104">
                  <c:v>0.999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05-46BE-9F0E-F8C992ECF6D8}"/>
            </c:ext>
          </c:extLst>
        </c:ser>
        <c:ser>
          <c:idx val="3"/>
          <c:order val="2"/>
          <c:tx>
            <c:strRef>
              <c:f>'SIPmath Chart Data'!$U$3</c:f>
              <c:strCache>
                <c:ptCount val="1"/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'SIPmath Chart Data'!$U$322:$U$426</c:f>
              <c:numCache>
                <c:formatCode>General</c:formatCode>
                <c:ptCount val="105"/>
              </c:numCache>
            </c:numRef>
          </c:xVal>
          <c:yVal>
            <c:numRef>
              <c:f>'SIPmath Chart Data'!$A$322:$A$426</c:f>
              <c:numCache>
                <c:formatCode>General</c:formatCode>
                <c:ptCount val="105"/>
                <c:pt idx="0">
                  <c:v>1E-3</c:v>
                </c:pt>
                <c:pt idx="1">
                  <c:v>4.0000000000000001E-3</c:v>
                </c:pt>
                <c:pt idx="2">
                  <c:v>7.0000000000000001E-3</c:v>
                </c:pt>
                <c:pt idx="3">
                  <c:v>0.01</c:v>
                </c:pt>
                <c:pt idx="4">
                  <c:v>0.02</c:v>
                </c:pt>
                <c:pt idx="5">
                  <c:v>0.03</c:v>
                </c:pt>
                <c:pt idx="6">
                  <c:v>0.04</c:v>
                </c:pt>
                <c:pt idx="7">
                  <c:v>0.05</c:v>
                </c:pt>
                <c:pt idx="8">
                  <c:v>0.06</c:v>
                </c:pt>
                <c:pt idx="9">
                  <c:v>7.0000000000000007E-2</c:v>
                </c:pt>
                <c:pt idx="10">
                  <c:v>0.08</c:v>
                </c:pt>
                <c:pt idx="11">
                  <c:v>0.09</c:v>
                </c:pt>
                <c:pt idx="12">
                  <c:v>0.1</c:v>
                </c:pt>
                <c:pt idx="13">
                  <c:v>0.11</c:v>
                </c:pt>
                <c:pt idx="14">
                  <c:v>0.12</c:v>
                </c:pt>
                <c:pt idx="15">
                  <c:v>0.13</c:v>
                </c:pt>
                <c:pt idx="16">
                  <c:v>0.14000000000000001</c:v>
                </c:pt>
                <c:pt idx="17">
                  <c:v>0.15</c:v>
                </c:pt>
                <c:pt idx="18">
                  <c:v>0.16</c:v>
                </c:pt>
                <c:pt idx="19">
                  <c:v>0.17</c:v>
                </c:pt>
                <c:pt idx="20">
                  <c:v>0.18</c:v>
                </c:pt>
                <c:pt idx="21">
                  <c:v>0.19</c:v>
                </c:pt>
                <c:pt idx="22">
                  <c:v>0.2</c:v>
                </c:pt>
                <c:pt idx="23">
                  <c:v>0.21</c:v>
                </c:pt>
                <c:pt idx="24">
                  <c:v>0.22</c:v>
                </c:pt>
                <c:pt idx="25">
                  <c:v>0.23</c:v>
                </c:pt>
                <c:pt idx="26">
                  <c:v>0.24</c:v>
                </c:pt>
                <c:pt idx="27">
                  <c:v>0.25</c:v>
                </c:pt>
                <c:pt idx="28">
                  <c:v>0.26</c:v>
                </c:pt>
                <c:pt idx="29">
                  <c:v>0.27</c:v>
                </c:pt>
                <c:pt idx="30">
                  <c:v>0.28000000000000003</c:v>
                </c:pt>
                <c:pt idx="31">
                  <c:v>0.28999999999999998</c:v>
                </c:pt>
                <c:pt idx="32">
                  <c:v>0.3</c:v>
                </c:pt>
                <c:pt idx="33">
                  <c:v>0.31</c:v>
                </c:pt>
                <c:pt idx="34">
                  <c:v>0.32</c:v>
                </c:pt>
                <c:pt idx="35">
                  <c:v>0.33</c:v>
                </c:pt>
                <c:pt idx="36">
                  <c:v>0.34</c:v>
                </c:pt>
                <c:pt idx="37">
                  <c:v>0.35000000000000003</c:v>
                </c:pt>
                <c:pt idx="38">
                  <c:v>0.36</c:v>
                </c:pt>
                <c:pt idx="39">
                  <c:v>0.37</c:v>
                </c:pt>
                <c:pt idx="40">
                  <c:v>0.38</c:v>
                </c:pt>
                <c:pt idx="41">
                  <c:v>0.39</c:v>
                </c:pt>
                <c:pt idx="42">
                  <c:v>0.4</c:v>
                </c:pt>
                <c:pt idx="43">
                  <c:v>0.41000000000000003</c:v>
                </c:pt>
                <c:pt idx="44">
                  <c:v>0.42</c:v>
                </c:pt>
                <c:pt idx="45">
                  <c:v>0.43</c:v>
                </c:pt>
                <c:pt idx="46">
                  <c:v>0.44</c:v>
                </c:pt>
                <c:pt idx="47">
                  <c:v>0.45</c:v>
                </c:pt>
                <c:pt idx="48">
                  <c:v>0.46</c:v>
                </c:pt>
                <c:pt idx="49">
                  <c:v>0.47000000000000003</c:v>
                </c:pt>
                <c:pt idx="50">
                  <c:v>0.48</c:v>
                </c:pt>
                <c:pt idx="51">
                  <c:v>0.49</c:v>
                </c:pt>
                <c:pt idx="52">
                  <c:v>0.5</c:v>
                </c:pt>
                <c:pt idx="53">
                  <c:v>0.51</c:v>
                </c:pt>
                <c:pt idx="54">
                  <c:v>0.52</c:v>
                </c:pt>
                <c:pt idx="55">
                  <c:v>0.53</c:v>
                </c:pt>
                <c:pt idx="56">
                  <c:v>0.54</c:v>
                </c:pt>
                <c:pt idx="57">
                  <c:v>0.55000000000000004</c:v>
                </c:pt>
                <c:pt idx="58">
                  <c:v>0.56000000000000005</c:v>
                </c:pt>
                <c:pt idx="59">
                  <c:v>0.57000000000000006</c:v>
                </c:pt>
                <c:pt idx="60">
                  <c:v>0.57999999999999996</c:v>
                </c:pt>
                <c:pt idx="61">
                  <c:v>0.59</c:v>
                </c:pt>
                <c:pt idx="62">
                  <c:v>0.6</c:v>
                </c:pt>
                <c:pt idx="63">
                  <c:v>0.61</c:v>
                </c:pt>
                <c:pt idx="64">
                  <c:v>0.62</c:v>
                </c:pt>
                <c:pt idx="65">
                  <c:v>0.63</c:v>
                </c:pt>
                <c:pt idx="66">
                  <c:v>0.64</c:v>
                </c:pt>
                <c:pt idx="67">
                  <c:v>0.65</c:v>
                </c:pt>
                <c:pt idx="68">
                  <c:v>0.66</c:v>
                </c:pt>
                <c:pt idx="69">
                  <c:v>0.67</c:v>
                </c:pt>
                <c:pt idx="70">
                  <c:v>0.68</c:v>
                </c:pt>
                <c:pt idx="71">
                  <c:v>0.69000000000000006</c:v>
                </c:pt>
                <c:pt idx="72">
                  <c:v>0.70000000000000007</c:v>
                </c:pt>
                <c:pt idx="73">
                  <c:v>0.71</c:v>
                </c:pt>
                <c:pt idx="74">
                  <c:v>0.72</c:v>
                </c:pt>
                <c:pt idx="75">
                  <c:v>0.73</c:v>
                </c:pt>
                <c:pt idx="76">
                  <c:v>0.74</c:v>
                </c:pt>
                <c:pt idx="77">
                  <c:v>0.75</c:v>
                </c:pt>
                <c:pt idx="78">
                  <c:v>0.76</c:v>
                </c:pt>
                <c:pt idx="79">
                  <c:v>0.77</c:v>
                </c:pt>
                <c:pt idx="80">
                  <c:v>0.78</c:v>
                </c:pt>
                <c:pt idx="81">
                  <c:v>0.79</c:v>
                </c:pt>
                <c:pt idx="82">
                  <c:v>0.8</c:v>
                </c:pt>
                <c:pt idx="83">
                  <c:v>0.81</c:v>
                </c:pt>
                <c:pt idx="84">
                  <c:v>0.82000000000000006</c:v>
                </c:pt>
                <c:pt idx="85">
                  <c:v>0.83000000000000007</c:v>
                </c:pt>
                <c:pt idx="86">
                  <c:v>0.84</c:v>
                </c:pt>
                <c:pt idx="87">
                  <c:v>0.85</c:v>
                </c:pt>
                <c:pt idx="88">
                  <c:v>0.86</c:v>
                </c:pt>
                <c:pt idx="89">
                  <c:v>0.87</c:v>
                </c:pt>
                <c:pt idx="90">
                  <c:v>0.88</c:v>
                </c:pt>
                <c:pt idx="91">
                  <c:v>0.89</c:v>
                </c:pt>
                <c:pt idx="92">
                  <c:v>0.9</c:v>
                </c:pt>
                <c:pt idx="93">
                  <c:v>0.91</c:v>
                </c:pt>
                <c:pt idx="94">
                  <c:v>0.92</c:v>
                </c:pt>
                <c:pt idx="95">
                  <c:v>0.93</c:v>
                </c:pt>
                <c:pt idx="96">
                  <c:v>0.94000000000000006</c:v>
                </c:pt>
                <c:pt idx="97">
                  <c:v>0.95000000000000007</c:v>
                </c:pt>
                <c:pt idx="98">
                  <c:v>0.96</c:v>
                </c:pt>
                <c:pt idx="99">
                  <c:v>0.97</c:v>
                </c:pt>
                <c:pt idx="100">
                  <c:v>0.98</c:v>
                </c:pt>
                <c:pt idx="101">
                  <c:v>0.99</c:v>
                </c:pt>
                <c:pt idx="102">
                  <c:v>0.99299999999999999</c:v>
                </c:pt>
                <c:pt idx="103">
                  <c:v>0.996</c:v>
                </c:pt>
                <c:pt idx="104">
                  <c:v>0.999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705-46BE-9F0E-F8C992ECF6D8}"/>
            </c:ext>
          </c:extLst>
        </c:ser>
        <c:ser>
          <c:idx val="4"/>
          <c:order val="3"/>
          <c:tx>
            <c:strRef>
              <c:f>'SIPmath Chart Data'!$W$3</c:f>
              <c:strCache>
                <c:ptCount val="1"/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'SIPmath Chart Data'!$W$322:$W$426</c:f>
              <c:numCache>
                <c:formatCode>General</c:formatCode>
                <c:ptCount val="105"/>
              </c:numCache>
            </c:numRef>
          </c:xVal>
          <c:yVal>
            <c:numRef>
              <c:f>'SIPmath Chart Data'!$A$322:$A$426</c:f>
              <c:numCache>
                <c:formatCode>General</c:formatCode>
                <c:ptCount val="105"/>
                <c:pt idx="0">
                  <c:v>1E-3</c:v>
                </c:pt>
                <c:pt idx="1">
                  <c:v>4.0000000000000001E-3</c:v>
                </c:pt>
                <c:pt idx="2">
                  <c:v>7.0000000000000001E-3</c:v>
                </c:pt>
                <c:pt idx="3">
                  <c:v>0.01</c:v>
                </c:pt>
                <c:pt idx="4">
                  <c:v>0.02</c:v>
                </c:pt>
                <c:pt idx="5">
                  <c:v>0.03</c:v>
                </c:pt>
                <c:pt idx="6">
                  <c:v>0.04</c:v>
                </c:pt>
                <c:pt idx="7">
                  <c:v>0.05</c:v>
                </c:pt>
                <c:pt idx="8">
                  <c:v>0.06</c:v>
                </c:pt>
                <c:pt idx="9">
                  <c:v>7.0000000000000007E-2</c:v>
                </c:pt>
                <c:pt idx="10">
                  <c:v>0.08</c:v>
                </c:pt>
                <c:pt idx="11">
                  <c:v>0.09</c:v>
                </c:pt>
                <c:pt idx="12">
                  <c:v>0.1</c:v>
                </c:pt>
                <c:pt idx="13">
                  <c:v>0.11</c:v>
                </c:pt>
                <c:pt idx="14">
                  <c:v>0.12</c:v>
                </c:pt>
                <c:pt idx="15">
                  <c:v>0.13</c:v>
                </c:pt>
                <c:pt idx="16">
                  <c:v>0.14000000000000001</c:v>
                </c:pt>
                <c:pt idx="17">
                  <c:v>0.15</c:v>
                </c:pt>
                <c:pt idx="18">
                  <c:v>0.16</c:v>
                </c:pt>
                <c:pt idx="19">
                  <c:v>0.17</c:v>
                </c:pt>
                <c:pt idx="20">
                  <c:v>0.18</c:v>
                </c:pt>
                <c:pt idx="21">
                  <c:v>0.19</c:v>
                </c:pt>
                <c:pt idx="22">
                  <c:v>0.2</c:v>
                </c:pt>
                <c:pt idx="23">
                  <c:v>0.21</c:v>
                </c:pt>
                <c:pt idx="24">
                  <c:v>0.22</c:v>
                </c:pt>
                <c:pt idx="25">
                  <c:v>0.23</c:v>
                </c:pt>
                <c:pt idx="26">
                  <c:v>0.24</c:v>
                </c:pt>
                <c:pt idx="27">
                  <c:v>0.25</c:v>
                </c:pt>
                <c:pt idx="28">
                  <c:v>0.26</c:v>
                </c:pt>
                <c:pt idx="29">
                  <c:v>0.27</c:v>
                </c:pt>
                <c:pt idx="30">
                  <c:v>0.28000000000000003</c:v>
                </c:pt>
                <c:pt idx="31">
                  <c:v>0.28999999999999998</c:v>
                </c:pt>
                <c:pt idx="32">
                  <c:v>0.3</c:v>
                </c:pt>
                <c:pt idx="33">
                  <c:v>0.31</c:v>
                </c:pt>
                <c:pt idx="34">
                  <c:v>0.32</c:v>
                </c:pt>
                <c:pt idx="35">
                  <c:v>0.33</c:v>
                </c:pt>
                <c:pt idx="36">
                  <c:v>0.34</c:v>
                </c:pt>
                <c:pt idx="37">
                  <c:v>0.35000000000000003</c:v>
                </c:pt>
                <c:pt idx="38">
                  <c:v>0.36</c:v>
                </c:pt>
                <c:pt idx="39">
                  <c:v>0.37</c:v>
                </c:pt>
                <c:pt idx="40">
                  <c:v>0.38</c:v>
                </c:pt>
                <c:pt idx="41">
                  <c:v>0.39</c:v>
                </c:pt>
                <c:pt idx="42">
                  <c:v>0.4</c:v>
                </c:pt>
                <c:pt idx="43">
                  <c:v>0.41000000000000003</c:v>
                </c:pt>
                <c:pt idx="44">
                  <c:v>0.42</c:v>
                </c:pt>
                <c:pt idx="45">
                  <c:v>0.43</c:v>
                </c:pt>
                <c:pt idx="46">
                  <c:v>0.44</c:v>
                </c:pt>
                <c:pt idx="47">
                  <c:v>0.45</c:v>
                </c:pt>
                <c:pt idx="48">
                  <c:v>0.46</c:v>
                </c:pt>
                <c:pt idx="49">
                  <c:v>0.47000000000000003</c:v>
                </c:pt>
                <c:pt idx="50">
                  <c:v>0.48</c:v>
                </c:pt>
                <c:pt idx="51">
                  <c:v>0.49</c:v>
                </c:pt>
                <c:pt idx="52">
                  <c:v>0.5</c:v>
                </c:pt>
                <c:pt idx="53">
                  <c:v>0.51</c:v>
                </c:pt>
                <c:pt idx="54">
                  <c:v>0.52</c:v>
                </c:pt>
                <c:pt idx="55">
                  <c:v>0.53</c:v>
                </c:pt>
                <c:pt idx="56">
                  <c:v>0.54</c:v>
                </c:pt>
                <c:pt idx="57">
                  <c:v>0.55000000000000004</c:v>
                </c:pt>
                <c:pt idx="58">
                  <c:v>0.56000000000000005</c:v>
                </c:pt>
                <c:pt idx="59">
                  <c:v>0.57000000000000006</c:v>
                </c:pt>
                <c:pt idx="60">
                  <c:v>0.57999999999999996</c:v>
                </c:pt>
                <c:pt idx="61">
                  <c:v>0.59</c:v>
                </c:pt>
                <c:pt idx="62">
                  <c:v>0.6</c:v>
                </c:pt>
                <c:pt idx="63">
                  <c:v>0.61</c:v>
                </c:pt>
                <c:pt idx="64">
                  <c:v>0.62</c:v>
                </c:pt>
                <c:pt idx="65">
                  <c:v>0.63</c:v>
                </c:pt>
                <c:pt idx="66">
                  <c:v>0.64</c:v>
                </c:pt>
                <c:pt idx="67">
                  <c:v>0.65</c:v>
                </c:pt>
                <c:pt idx="68">
                  <c:v>0.66</c:v>
                </c:pt>
                <c:pt idx="69">
                  <c:v>0.67</c:v>
                </c:pt>
                <c:pt idx="70">
                  <c:v>0.68</c:v>
                </c:pt>
                <c:pt idx="71">
                  <c:v>0.69000000000000006</c:v>
                </c:pt>
                <c:pt idx="72">
                  <c:v>0.70000000000000007</c:v>
                </c:pt>
                <c:pt idx="73">
                  <c:v>0.71</c:v>
                </c:pt>
                <c:pt idx="74">
                  <c:v>0.72</c:v>
                </c:pt>
                <c:pt idx="75">
                  <c:v>0.73</c:v>
                </c:pt>
                <c:pt idx="76">
                  <c:v>0.74</c:v>
                </c:pt>
                <c:pt idx="77">
                  <c:v>0.75</c:v>
                </c:pt>
                <c:pt idx="78">
                  <c:v>0.76</c:v>
                </c:pt>
                <c:pt idx="79">
                  <c:v>0.77</c:v>
                </c:pt>
                <c:pt idx="80">
                  <c:v>0.78</c:v>
                </c:pt>
                <c:pt idx="81">
                  <c:v>0.79</c:v>
                </c:pt>
                <c:pt idx="82">
                  <c:v>0.8</c:v>
                </c:pt>
                <c:pt idx="83">
                  <c:v>0.81</c:v>
                </c:pt>
                <c:pt idx="84">
                  <c:v>0.82000000000000006</c:v>
                </c:pt>
                <c:pt idx="85">
                  <c:v>0.83000000000000007</c:v>
                </c:pt>
                <c:pt idx="86">
                  <c:v>0.84</c:v>
                </c:pt>
                <c:pt idx="87">
                  <c:v>0.85</c:v>
                </c:pt>
                <c:pt idx="88">
                  <c:v>0.86</c:v>
                </c:pt>
                <c:pt idx="89">
                  <c:v>0.87</c:v>
                </c:pt>
                <c:pt idx="90">
                  <c:v>0.88</c:v>
                </c:pt>
                <c:pt idx="91">
                  <c:v>0.89</c:v>
                </c:pt>
                <c:pt idx="92">
                  <c:v>0.9</c:v>
                </c:pt>
                <c:pt idx="93">
                  <c:v>0.91</c:v>
                </c:pt>
                <c:pt idx="94">
                  <c:v>0.92</c:v>
                </c:pt>
                <c:pt idx="95">
                  <c:v>0.93</c:v>
                </c:pt>
                <c:pt idx="96">
                  <c:v>0.94000000000000006</c:v>
                </c:pt>
                <c:pt idx="97">
                  <c:v>0.95000000000000007</c:v>
                </c:pt>
                <c:pt idx="98">
                  <c:v>0.96</c:v>
                </c:pt>
                <c:pt idx="99">
                  <c:v>0.97</c:v>
                </c:pt>
                <c:pt idx="100">
                  <c:v>0.98</c:v>
                </c:pt>
                <c:pt idx="101">
                  <c:v>0.99</c:v>
                </c:pt>
                <c:pt idx="102">
                  <c:v>0.99299999999999999</c:v>
                </c:pt>
                <c:pt idx="103">
                  <c:v>0.996</c:v>
                </c:pt>
                <c:pt idx="104">
                  <c:v>0.999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705-46BE-9F0E-F8C992ECF6D8}"/>
            </c:ext>
          </c:extLst>
        </c:ser>
        <c:ser>
          <c:idx val="5"/>
          <c:order val="4"/>
          <c:tx>
            <c:strRef>
              <c:f>'SIPmath Chart Data'!$V$3</c:f>
              <c:strCache>
                <c:ptCount val="1"/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'SIPmath Chart Data'!$V$322:$V$426</c:f>
              <c:numCache>
                <c:formatCode>General</c:formatCode>
                <c:ptCount val="105"/>
              </c:numCache>
            </c:numRef>
          </c:xVal>
          <c:yVal>
            <c:numRef>
              <c:f>'SIPmath Chart Data'!$A$322:$A$426</c:f>
              <c:numCache>
                <c:formatCode>General</c:formatCode>
                <c:ptCount val="105"/>
                <c:pt idx="0">
                  <c:v>1E-3</c:v>
                </c:pt>
                <c:pt idx="1">
                  <c:v>4.0000000000000001E-3</c:v>
                </c:pt>
                <c:pt idx="2">
                  <c:v>7.0000000000000001E-3</c:v>
                </c:pt>
                <c:pt idx="3">
                  <c:v>0.01</c:v>
                </c:pt>
                <c:pt idx="4">
                  <c:v>0.02</c:v>
                </c:pt>
                <c:pt idx="5">
                  <c:v>0.03</c:v>
                </c:pt>
                <c:pt idx="6">
                  <c:v>0.04</c:v>
                </c:pt>
                <c:pt idx="7">
                  <c:v>0.05</c:v>
                </c:pt>
                <c:pt idx="8">
                  <c:v>0.06</c:v>
                </c:pt>
                <c:pt idx="9">
                  <c:v>7.0000000000000007E-2</c:v>
                </c:pt>
                <c:pt idx="10">
                  <c:v>0.08</c:v>
                </c:pt>
                <c:pt idx="11">
                  <c:v>0.09</c:v>
                </c:pt>
                <c:pt idx="12">
                  <c:v>0.1</c:v>
                </c:pt>
                <c:pt idx="13">
                  <c:v>0.11</c:v>
                </c:pt>
                <c:pt idx="14">
                  <c:v>0.12</c:v>
                </c:pt>
                <c:pt idx="15">
                  <c:v>0.13</c:v>
                </c:pt>
                <c:pt idx="16">
                  <c:v>0.14000000000000001</c:v>
                </c:pt>
                <c:pt idx="17">
                  <c:v>0.15</c:v>
                </c:pt>
                <c:pt idx="18">
                  <c:v>0.16</c:v>
                </c:pt>
                <c:pt idx="19">
                  <c:v>0.17</c:v>
                </c:pt>
                <c:pt idx="20">
                  <c:v>0.18</c:v>
                </c:pt>
                <c:pt idx="21">
                  <c:v>0.19</c:v>
                </c:pt>
                <c:pt idx="22">
                  <c:v>0.2</c:v>
                </c:pt>
                <c:pt idx="23">
                  <c:v>0.21</c:v>
                </c:pt>
                <c:pt idx="24">
                  <c:v>0.22</c:v>
                </c:pt>
                <c:pt idx="25">
                  <c:v>0.23</c:v>
                </c:pt>
                <c:pt idx="26">
                  <c:v>0.24</c:v>
                </c:pt>
                <c:pt idx="27">
                  <c:v>0.25</c:v>
                </c:pt>
                <c:pt idx="28">
                  <c:v>0.26</c:v>
                </c:pt>
                <c:pt idx="29">
                  <c:v>0.27</c:v>
                </c:pt>
                <c:pt idx="30">
                  <c:v>0.28000000000000003</c:v>
                </c:pt>
                <c:pt idx="31">
                  <c:v>0.28999999999999998</c:v>
                </c:pt>
                <c:pt idx="32">
                  <c:v>0.3</c:v>
                </c:pt>
                <c:pt idx="33">
                  <c:v>0.31</c:v>
                </c:pt>
                <c:pt idx="34">
                  <c:v>0.32</c:v>
                </c:pt>
                <c:pt idx="35">
                  <c:v>0.33</c:v>
                </c:pt>
                <c:pt idx="36">
                  <c:v>0.34</c:v>
                </c:pt>
                <c:pt idx="37">
                  <c:v>0.35000000000000003</c:v>
                </c:pt>
                <c:pt idx="38">
                  <c:v>0.36</c:v>
                </c:pt>
                <c:pt idx="39">
                  <c:v>0.37</c:v>
                </c:pt>
                <c:pt idx="40">
                  <c:v>0.38</c:v>
                </c:pt>
                <c:pt idx="41">
                  <c:v>0.39</c:v>
                </c:pt>
                <c:pt idx="42">
                  <c:v>0.4</c:v>
                </c:pt>
                <c:pt idx="43">
                  <c:v>0.41000000000000003</c:v>
                </c:pt>
                <c:pt idx="44">
                  <c:v>0.42</c:v>
                </c:pt>
                <c:pt idx="45">
                  <c:v>0.43</c:v>
                </c:pt>
                <c:pt idx="46">
                  <c:v>0.44</c:v>
                </c:pt>
                <c:pt idx="47">
                  <c:v>0.45</c:v>
                </c:pt>
                <c:pt idx="48">
                  <c:v>0.46</c:v>
                </c:pt>
                <c:pt idx="49">
                  <c:v>0.47000000000000003</c:v>
                </c:pt>
                <c:pt idx="50">
                  <c:v>0.48</c:v>
                </c:pt>
                <c:pt idx="51">
                  <c:v>0.49</c:v>
                </c:pt>
                <c:pt idx="52">
                  <c:v>0.5</c:v>
                </c:pt>
                <c:pt idx="53">
                  <c:v>0.51</c:v>
                </c:pt>
                <c:pt idx="54">
                  <c:v>0.52</c:v>
                </c:pt>
                <c:pt idx="55">
                  <c:v>0.53</c:v>
                </c:pt>
                <c:pt idx="56">
                  <c:v>0.54</c:v>
                </c:pt>
                <c:pt idx="57">
                  <c:v>0.55000000000000004</c:v>
                </c:pt>
                <c:pt idx="58">
                  <c:v>0.56000000000000005</c:v>
                </c:pt>
                <c:pt idx="59">
                  <c:v>0.57000000000000006</c:v>
                </c:pt>
                <c:pt idx="60">
                  <c:v>0.57999999999999996</c:v>
                </c:pt>
                <c:pt idx="61">
                  <c:v>0.59</c:v>
                </c:pt>
                <c:pt idx="62">
                  <c:v>0.6</c:v>
                </c:pt>
                <c:pt idx="63">
                  <c:v>0.61</c:v>
                </c:pt>
                <c:pt idx="64">
                  <c:v>0.62</c:v>
                </c:pt>
                <c:pt idx="65">
                  <c:v>0.63</c:v>
                </c:pt>
                <c:pt idx="66">
                  <c:v>0.64</c:v>
                </c:pt>
                <c:pt idx="67">
                  <c:v>0.65</c:v>
                </c:pt>
                <c:pt idx="68">
                  <c:v>0.66</c:v>
                </c:pt>
                <c:pt idx="69">
                  <c:v>0.67</c:v>
                </c:pt>
                <c:pt idx="70">
                  <c:v>0.68</c:v>
                </c:pt>
                <c:pt idx="71">
                  <c:v>0.69000000000000006</c:v>
                </c:pt>
                <c:pt idx="72">
                  <c:v>0.70000000000000007</c:v>
                </c:pt>
                <c:pt idx="73">
                  <c:v>0.71</c:v>
                </c:pt>
                <c:pt idx="74">
                  <c:v>0.72</c:v>
                </c:pt>
                <c:pt idx="75">
                  <c:v>0.73</c:v>
                </c:pt>
                <c:pt idx="76">
                  <c:v>0.74</c:v>
                </c:pt>
                <c:pt idx="77">
                  <c:v>0.75</c:v>
                </c:pt>
                <c:pt idx="78">
                  <c:v>0.76</c:v>
                </c:pt>
                <c:pt idx="79">
                  <c:v>0.77</c:v>
                </c:pt>
                <c:pt idx="80">
                  <c:v>0.78</c:v>
                </c:pt>
                <c:pt idx="81">
                  <c:v>0.79</c:v>
                </c:pt>
                <c:pt idx="82">
                  <c:v>0.8</c:v>
                </c:pt>
                <c:pt idx="83">
                  <c:v>0.81</c:v>
                </c:pt>
                <c:pt idx="84">
                  <c:v>0.82000000000000006</c:v>
                </c:pt>
                <c:pt idx="85">
                  <c:v>0.83000000000000007</c:v>
                </c:pt>
                <c:pt idx="86">
                  <c:v>0.84</c:v>
                </c:pt>
                <c:pt idx="87">
                  <c:v>0.85</c:v>
                </c:pt>
                <c:pt idx="88">
                  <c:v>0.86</c:v>
                </c:pt>
                <c:pt idx="89">
                  <c:v>0.87</c:v>
                </c:pt>
                <c:pt idx="90">
                  <c:v>0.88</c:v>
                </c:pt>
                <c:pt idx="91">
                  <c:v>0.89</c:v>
                </c:pt>
                <c:pt idx="92">
                  <c:v>0.9</c:v>
                </c:pt>
                <c:pt idx="93">
                  <c:v>0.91</c:v>
                </c:pt>
                <c:pt idx="94">
                  <c:v>0.92</c:v>
                </c:pt>
                <c:pt idx="95">
                  <c:v>0.93</c:v>
                </c:pt>
                <c:pt idx="96">
                  <c:v>0.94000000000000006</c:v>
                </c:pt>
                <c:pt idx="97">
                  <c:v>0.95000000000000007</c:v>
                </c:pt>
                <c:pt idx="98">
                  <c:v>0.96</c:v>
                </c:pt>
                <c:pt idx="99">
                  <c:v>0.97</c:v>
                </c:pt>
                <c:pt idx="100">
                  <c:v>0.98</c:v>
                </c:pt>
                <c:pt idx="101">
                  <c:v>0.99</c:v>
                </c:pt>
                <c:pt idx="102">
                  <c:v>0.99299999999999999</c:v>
                </c:pt>
                <c:pt idx="103">
                  <c:v>0.996</c:v>
                </c:pt>
                <c:pt idx="104">
                  <c:v>0.999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705-46BE-9F0E-F8C992ECF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3334296"/>
        <c:axId val="633335608"/>
        <c:extLst/>
      </c:scatterChart>
      <c:valAx>
        <c:axId val="633334296"/>
        <c:scaling>
          <c:orientation val="minMax"/>
          <c:max val="300"/>
          <c:min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Value End of Year 5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335608"/>
        <c:crosses val="autoZero"/>
        <c:crossBetween val="midCat"/>
      </c:valAx>
      <c:valAx>
        <c:axId val="63333560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Cumulative Probability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3342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248296300918962"/>
          <c:y val="0.42810823568057543"/>
          <c:w val="0.29670765769695351"/>
          <c:h val="0.396395349955572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Comparison of Portfolios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244264683158504E-2"/>
          <c:y val="0.16661020256656484"/>
          <c:w val="0.86721062992125986"/>
          <c:h val="0.74823749676367879"/>
        </c:manualLayout>
      </c:layout>
      <c:scatterChart>
        <c:scatterStyle val="lineMarker"/>
        <c:varyColors val="0"/>
        <c:ser>
          <c:idx val="0"/>
          <c:order val="0"/>
          <c:tx>
            <c:strRef>
              <c:f>'SIPmath Chart Data'!$J$3</c:f>
              <c:strCache>
                <c:ptCount val="1"/>
                <c:pt idx="0">
                  <c:v>Ref Portfolio EV 319920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'SIPmath Chart Data'!$J$322:$J$426</c:f>
              <c:numCache>
                <c:formatCode>_(* #,##0_);_(* \(#,##0\);_(* "-"??_);_(@_)</c:formatCode>
                <c:ptCount val="105"/>
                <c:pt idx="0">
                  <c:v>83375.882332100649</c:v>
                </c:pt>
                <c:pt idx="1">
                  <c:v>98659.192534998336</c:v>
                </c:pt>
                <c:pt idx="2">
                  <c:v>106066.91092144114</c:v>
                </c:pt>
                <c:pt idx="3">
                  <c:v>112759.89439392762</c:v>
                </c:pt>
                <c:pt idx="4">
                  <c:v>126702.98179597309</c:v>
                </c:pt>
                <c:pt idx="5">
                  <c:v>134622.35841452022</c:v>
                </c:pt>
                <c:pt idx="6">
                  <c:v>144326.0580439177</c:v>
                </c:pt>
                <c:pt idx="7">
                  <c:v>152797.81957334466</c:v>
                </c:pt>
                <c:pt idx="8">
                  <c:v>158584.99104466211</c:v>
                </c:pt>
                <c:pt idx="9">
                  <c:v>167958.86076651493</c:v>
                </c:pt>
                <c:pt idx="10">
                  <c:v>173594.39966404435</c:v>
                </c:pt>
                <c:pt idx="11">
                  <c:v>177864.59532625551</c:v>
                </c:pt>
                <c:pt idx="12">
                  <c:v>183403.80586211305</c:v>
                </c:pt>
                <c:pt idx="13">
                  <c:v>186490.28382839711</c:v>
                </c:pt>
                <c:pt idx="14">
                  <c:v>188573.33872487253</c:v>
                </c:pt>
                <c:pt idx="15">
                  <c:v>194178.36286620251</c:v>
                </c:pt>
                <c:pt idx="16">
                  <c:v>197078.5555906847</c:v>
                </c:pt>
                <c:pt idx="17">
                  <c:v>199319.74588875915</c:v>
                </c:pt>
                <c:pt idx="18">
                  <c:v>204459.34920001402</c:v>
                </c:pt>
                <c:pt idx="19">
                  <c:v>207253.87433805637</c:v>
                </c:pt>
                <c:pt idx="20">
                  <c:v>211054.69773835017</c:v>
                </c:pt>
                <c:pt idx="21">
                  <c:v>213934.53953622069</c:v>
                </c:pt>
                <c:pt idx="22">
                  <c:v>216674.12494107222</c:v>
                </c:pt>
                <c:pt idx="23">
                  <c:v>221393.63716587829</c:v>
                </c:pt>
                <c:pt idx="24">
                  <c:v>224376.86688170824</c:v>
                </c:pt>
                <c:pt idx="25">
                  <c:v>228061.14466391332</c:v>
                </c:pt>
                <c:pt idx="26">
                  <c:v>232090.73161427857</c:v>
                </c:pt>
                <c:pt idx="27">
                  <c:v>234721.1089817723</c:v>
                </c:pt>
                <c:pt idx="28">
                  <c:v>237162.39375082689</c:v>
                </c:pt>
                <c:pt idx="29">
                  <c:v>240351.94182453401</c:v>
                </c:pt>
                <c:pt idx="30">
                  <c:v>244798.58341659306</c:v>
                </c:pt>
                <c:pt idx="31">
                  <c:v>250192.02321455328</c:v>
                </c:pt>
                <c:pt idx="32">
                  <c:v>255689.46791752707</c:v>
                </c:pt>
                <c:pt idx="33">
                  <c:v>258049.01353915042</c:v>
                </c:pt>
                <c:pt idx="34">
                  <c:v>260793.4570957617</c:v>
                </c:pt>
                <c:pt idx="35">
                  <c:v>262822.15302063763</c:v>
                </c:pt>
                <c:pt idx="36">
                  <c:v>265115.5829083501</c:v>
                </c:pt>
                <c:pt idx="37">
                  <c:v>268050.18232789554</c:v>
                </c:pt>
                <c:pt idx="38">
                  <c:v>272833.62047834933</c:v>
                </c:pt>
                <c:pt idx="39">
                  <c:v>276860.30903706624</c:v>
                </c:pt>
                <c:pt idx="40">
                  <c:v>278391.63969750871</c:v>
                </c:pt>
                <c:pt idx="41">
                  <c:v>283367.0111158521</c:v>
                </c:pt>
                <c:pt idx="42">
                  <c:v>287805.2407765793</c:v>
                </c:pt>
                <c:pt idx="43">
                  <c:v>291467.58898130286</c:v>
                </c:pt>
                <c:pt idx="44">
                  <c:v>296143.34504655655</c:v>
                </c:pt>
                <c:pt idx="45">
                  <c:v>299073.91284408187</c:v>
                </c:pt>
                <c:pt idx="46">
                  <c:v>302741.18490637321</c:v>
                </c:pt>
                <c:pt idx="47">
                  <c:v>304879.44112647331</c:v>
                </c:pt>
                <c:pt idx="48">
                  <c:v>307680.91015761922</c:v>
                </c:pt>
                <c:pt idx="49">
                  <c:v>313206.1273762231</c:v>
                </c:pt>
                <c:pt idx="50">
                  <c:v>315669.7916497704</c:v>
                </c:pt>
                <c:pt idx="51">
                  <c:v>317896.23650172434</c:v>
                </c:pt>
                <c:pt idx="52">
                  <c:v>320316.7788145098</c:v>
                </c:pt>
                <c:pt idx="53">
                  <c:v>322707.09165893716</c:v>
                </c:pt>
                <c:pt idx="54">
                  <c:v>325352.80442677339</c:v>
                </c:pt>
                <c:pt idx="55">
                  <c:v>328786.49319227098</c:v>
                </c:pt>
                <c:pt idx="56">
                  <c:v>332775.0372190905</c:v>
                </c:pt>
                <c:pt idx="57">
                  <c:v>334757.57045094267</c:v>
                </c:pt>
                <c:pt idx="58">
                  <c:v>337946.89771421941</c:v>
                </c:pt>
                <c:pt idx="59">
                  <c:v>340239.70567415952</c:v>
                </c:pt>
                <c:pt idx="60">
                  <c:v>344947.72206982429</c:v>
                </c:pt>
                <c:pt idx="61">
                  <c:v>346833.02402203961</c:v>
                </c:pt>
                <c:pt idx="62">
                  <c:v>349661.3632552597</c:v>
                </c:pt>
                <c:pt idx="63">
                  <c:v>352364.08950388699</c:v>
                </c:pt>
                <c:pt idx="64">
                  <c:v>355697.0562658147</c:v>
                </c:pt>
                <c:pt idx="65">
                  <c:v>357825.19264154317</c:v>
                </c:pt>
                <c:pt idx="66">
                  <c:v>359618.45112427295</c:v>
                </c:pt>
                <c:pt idx="67">
                  <c:v>362104.99056912091</c:v>
                </c:pt>
                <c:pt idx="68">
                  <c:v>363963.4398222671</c:v>
                </c:pt>
                <c:pt idx="69">
                  <c:v>367029.9891208497</c:v>
                </c:pt>
                <c:pt idx="70">
                  <c:v>371288.73042159033</c:v>
                </c:pt>
                <c:pt idx="71">
                  <c:v>373649.44230066129</c:v>
                </c:pt>
                <c:pt idx="72">
                  <c:v>378586.89481396886</c:v>
                </c:pt>
                <c:pt idx="73">
                  <c:v>380512.42673185503</c:v>
                </c:pt>
                <c:pt idx="74">
                  <c:v>386396.96058083087</c:v>
                </c:pt>
                <c:pt idx="75">
                  <c:v>390624.06212241424</c:v>
                </c:pt>
                <c:pt idx="76">
                  <c:v>392873.57813866611</c:v>
                </c:pt>
                <c:pt idx="77">
                  <c:v>395615.72170606127</c:v>
                </c:pt>
                <c:pt idx="78">
                  <c:v>397510.05637791456</c:v>
                </c:pt>
                <c:pt idx="79">
                  <c:v>401062.27163737017</c:v>
                </c:pt>
                <c:pt idx="80">
                  <c:v>403095.6598788955</c:v>
                </c:pt>
                <c:pt idx="81">
                  <c:v>405604.26588408981</c:v>
                </c:pt>
                <c:pt idx="82">
                  <c:v>409455.59305148514</c:v>
                </c:pt>
                <c:pt idx="83">
                  <c:v>414669.73454070691</c:v>
                </c:pt>
                <c:pt idx="84">
                  <c:v>418866.38858034002</c:v>
                </c:pt>
                <c:pt idx="85">
                  <c:v>424314.67374772445</c:v>
                </c:pt>
                <c:pt idx="86">
                  <c:v>428764.24226347619</c:v>
                </c:pt>
                <c:pt idx="87">
                  <c:v>432381.29833772156</c:v>
                </c:pt>
                <c:pt idx="88">
                  <c:v>436485.16600299597</c:v>
                </c:pt>
                <c:pt idx="89">
                  <c:v>442957.08077871212</c:v>
                </c:pt>
                <c:pt idx="90">
                  <c:v>446984.37126719847</c:v>
                </c:pt>
                <c:pt idx="91">
                  <c:v>451258.86469332816</c:v>
                </c:pt>
                <c:pt idx="92">
                  <c:v>460577.63615364861</c:v>
                </c:pt>
                <c:pt idx="93">
                  <c:v>468067.619264904</c:v>
                </c:pt>
                <c:pt idx="94">
                  <c:v>474860.97129247728</c:v>
                </c:pt>
                <c:pt idx="95">
                  <c:v>483056.8028580948</c:v>
                </c:pt>
                <c:pt idx="96">
                  <c:v>490200.24940405035</c:v>
                </c:pt>
                <c:pt idx="97">
                  <c:v>501398.10969784716</c:v>
                </c:pt>
                <c:pt idx="98">
                  <c:v>509220.68386947073</c:v>
                </c:pt>
                <c:pt idx="99">
                  <c:v>532243.83819912188</c:v>
                </c:pt>
                <c:pt idx="100">
                  <c:v>564657.24495133234</c:v>
                </c:pt>
                <c:pt idx="101">
                  <c:v>585044.88414172397</c:v>
                </c:pt>
                <c:pt idx="102">
                  <c:v>589339.16299043142</c:v>
                </c:pt>
                <c:pt idx="103">
                  <c:v>598274.98958144698</c:v>
                </c:pt>
                <c:pt idx="104">
                  <c:v>634338.16998292878</c:v>
                </c:pt>
              </c:numCache>
            </c:numRef>
          </c:xVal>
          <c:yVal>
            <c:numRef>
              <c:f>'SIPmath Chart Data'!$A$322:$A$426</c:f>
              <c:numCache>
                <c:formatCode>General</c:formatCode>
                <c:ptCount val="105"/>
                <c:pt idx="0">
                  <c:v>1E-3</c:v>
                </c:pt>
                <c:pt idx="1">
                  <c:v>4.0000000000000001E-3</c:v>
                </c:pt>
                <c:pt idx="2">
                  <c:v>7.0000000000000001E-3</c:v>
                </c:pt>
                <c:pt idx="3">
                  <c:v>0.01</c:v>
                </c:pt>
                <c:pt idx="4">
                  <c:v>0.02</c:v>
                </c:pt>
                <c:pt idx="5">
                  <c:v>0.03</c:v>
                </c:pt>
                <c:pt idx="6">
                  <c:v>0.04</c:v>
                </c:pt>
                <c:pt idx="7">
                  <c:v>0.05</c:v>
                </c:pt>
                <c:pt idx="8">
                  <c:v>0.06</c:v>
                </c:pt>
                <c:pt idx="9">
                  <c:v>7.0000000000000007E-2</c:v>
                </c:pt>
                <c:pt idx="10">
                  <c:v>0.08</c:v>
                </c:pt>
                <c:pt idx="11">
                  <c:v>0.09</c:v>
                </c:pt>
                <c:pt idx="12">
                  <c:v>0.1</c:v>
                </c:pt>
                <c:pt idx="13">
                  <c:v>0.11</c:v>
                </c:pt>
                <c:pt idx="14">
                  <c:v>0.12</c:v>
                </c:pt>
                <c:pt idx="15">
                  <c:v>0.13</c:v>
                </c:pt>
                <c:pt idx="16">
                  <c:v>0.14000000000000001</c:v>
                </c:pt>
                <c:pt idx="17">
                  <c:v>0.15</c:v>
                </c:pt>
                <c:pt idx="18">
                  <c:v>0.16</c:v>
                </c:pt>
                <c:pt idx="19">
                  <c:v>0.17</c:v>
                </c:pt>
                <c:pt idx="20">
                  <c:v>0.18</c:v>
                </c:pt>
                <c:pt idx="21">
                  <c:v>0.19</c:v>
                </c:pt>
                <c:pt idx="22">
                  <c:v>0.2</c:v>
                </c:pt>
                <c:pt idx="23">
                  <c:v>0.21</c:v>
                </c:pt>
                <c:pt idx="24">
                  <c:v>0.22</c:v>
                </c:pt>
                <c:pt idx="25">
                  <c:v>0.23</c:v>
                </c:pt>
                <c:pt idx="26">
                  <c:v>0.24</c:v>
                </c:pt>
                <c:pt idx="27">
                  <c:v>0.25</c:v>
                </c:pt>
                <c:pt idx="28">
                  <c:v>0.26</c:v>
                </c:pt>
                <c:pt idx="29">
                  <c:v>0.27</c:v>
                </c:pt>
                <c:pt idx="30">
                  <c:v>0.28000000000000003</c:v>
                </c:pt>
                <c:pt idx="31">
                  <c:v>0.28999999999999998</c:v>
                </c:pt>
                <c:pt idx="32">
                  <c:v>0.3</c:v>
                </c:pt>
                <c:pt idx="33">
                  <c:v>0.31</c:v>
                </c:pt>
                <c:pt idx="34">
                  <c:v>0.32</c:v>
                </c:pt>
                <c:pt idx="35">
                  <c:v>0.33</c:v>
                </c:pt>
                <c:pt idx="36">
                  <c:v>0.34</c:v>
                </c:pt>
                <c:pt idx="37">
                  <c:v>0.35000000000000003</c:v>
                </c:pt>
                <c:pt idx="38">
                  <c:v>0.36</c:v>
                </c:pt>
                <c:pt idx="39">
                  <c:v>0.37</c:v>
                </c:pt>
                <c:pt idx="40">
                  <c:v>0.38</c:v>
                </c:pt>
                <c:pt idx="41">
                  <c:v>0.39</c:v>
                </c:pt>
                <c:pt idx="42">
                  <c:v>0.4</c:v>
                </c:pt>
                <c:pt idx="43">
                  <c:v>0.41000000000000003</c:v>
                </c:pt>
                <c:pt idx="44">
                  <c:v>0.42</c:v>
                </c:pt>
                <c:pt idx="45">
                  <c:v>0.43</c:v>
                </c:pt>
                <c:pt idx="46">
                  <c:v>0.44</c:v>
                </c:pt>
                <c:pt idx="47">
                  <c:v>0.45</c:v>
                </c:pt>
                <c:pt idx="48">
                  <c:v>0.46</c:v>
                </c:pt>
                <c:pt idx="49">
                  <c:v>0.47000000000000003</c:v>
                </c:pt>
                <c:pt idx="50">
                  <c:v>0.48</c:v>
                </c:pt>
                <c:pt idx="51">
                  <c:v>0.49</c:v>
                </c:pt>
                <c:pt idx="52">
                  <c:v>0.5</c:v>
                </c:pt>
                <c:pt idx="53">
                  <c:v>0.51</c:v>
                </c:pt>
                <c:pt idx="54">
                  <c:v>0.52</c:v>
                </c:pt>
                <c:pt idx="55">
                  <c:v>0.53</c:v>
                </c:pt>
                <c:pt idx="56">
                  <c:v>0.54</c:v>
                </c:pt>
                <c:pt idx="57">
                  <c:v>0.55000000000000004</c:v>
                </c:pt>
                <c:pt idx="58">
                  <c:v>0.56000000000000005</c:v>
                </c:pt>
                <c:pt idx="59">
                  <c:v>0.57000000000000006</c:v>
                </c:pt>
                <c:pt idx="60">
                  <c:v>0.57999999999999996</c:v>
                </c:pt>
                <c:pt idx="61">
                  <c:v>0.59</c:v>
                </c:pt>
                <c:pt idx="62">
                  <c:v>0.6</c:v>
                </c:pt>
                <c:pt idx="63">
                  <c:v>0.61</c:v>
                </c:pt>
                <c:pt idx="64">
                  <c:v>0.62</c:v>
                </c:pt>
                <c:pt idx="65">
                  <c:v>0.63</c:v>
                </c:pt>
                <c:pt idx="66">
                  <c:v>0.64</c:v>
                </c:pt>
                <c:pt idx="67">
                  <c:v>0.65</c:v>
                </c:pt>
                <c:pt idx="68">
                  <c:v>0.66</c:v>
                </c:pt>
                <c:pt idx="69">
                  <c:v>0.67</c:v>
                </c:pt>
                <c:pt idx="70">
                  <c:v>0.68</c:v>
                </c:pt>
                <c:pt idx="71">
                  <c:v>0.69000000000000006</c:v>
                </c:pt>
                <c:pt idx="72">
                  <c:v>0.70000000000000007</c:v>
                </c:pt>
                <c:pt idx="73">
                  <c:v>0.71</c:v>
                </c:pt>
                <c:pt idx="74">
                  <c:v>0.72</c:v>
                </c:pt>
                <c:pt idx="75">
                  <c:v>0.73</c:v>
                </c:pt>
                <c:pt idx="76">
                  <c:v>0.74</c:v>
                </c:pt>
                <c:pt idx="77">
                  <c:v>0.75</c:v>
                </c:pt>
                <c:pt idx="78">
                  <c:v>0.76</c:v>
                </c:pt>
                <c:pt idx="79">
                  <c:v>0.77</c:v>
                </c:pt>
                <c:pt idx="80">
                  <c:v>0.78</c:v>
                </c:pt>
                <c:pt idx="81">
                  <c:v>0.79</c:v>
                </c:pt>
                <c:pt idx="82">
                  <c:v>0.8</c:v>
                </c:pt>
                <c:pt idx="83">
                  <c:v>0.81</c:v>
                </c:pt>
                <c:pt idx="84">
                  <c:v>0.82000000000000006</c:v>
                </c:pt>
                <c:pt idx="85">
                  <c:v>0.83000000000000007</c:v>
                </c:pt>
                <c:pt idx="86">
                  <c:v>0.84</c:v>
                </c:pt>
                <c:pt idx="87">
                  <c:v>0.85</c:v>
                </c:pt>
                <c:pt idx="88">
                  <c:v>0.86</c:v>
                </c:pt>
                <c:pt idx="89">
                  <c:v>0.87</c:v>
                </c:pt>
                <c:pt idx="90">
                  <c:v>0.88</c:v>
                </c:pt>
                <c:pt idx="91">
                  <c:v>0.89</c:v>
                </c:pt>
                <c:pt idx="92">
                  <c:v>0.9</c:v>
                </c:pt>
                <c:pt idx="93">
                  <c:v>0.91</c:v>
                </c:pt>
                <c:pt idx="94">
                  <c:v>0.92</c:v>
                </c:pt>
                <c:pt idx="95">
                  <c:v>0.93</c:v>
                </c:pt>
                <c:pt idx="96">
                  <c:v>0.94000000000000006</c:v>
                </c:pt>
                <c:pt idx="97">
                  <c:v>0.95000000000000007</c:v>
                </c:pt>
                <c:pt idx="98">
                  <c:v>0.96</c:v>
                </c:pt>
                <c:pt idx="99">
                  <c:v>0.97</c:v>
                </c:pt>
                <c:pt idx="100">
                  <c:v>0.98</c:v>
                </c:pt>
                <c:pt idx="101">
                  <c:v>0.99</c:v>
                </c:pt>
                <c:pt idx="102">
                  <c:v>0.99299999999999999</c:v>
                </c:pt>
                <c:pt idx="103">
                  <c:v>0.996</c:v>
                </c:pt>
                <c:pt idx="104">
                  <c:v>0.999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D40-4BF5-ABCA-B44A33280C74}"/>
            </c:ext>
          </c:extLst>
        </c:ser>
        <c:ser>
          <c:idx val="1"/>
          <c:order val="1"/>
          <c:tx>
            <c:strRef>
              <c:f>'SIPmath Chart Data'!$F$3</c:f>
              <c:strCache>
                <c:ptCount val="1"/>
                <c:pt idx="0">
                  <c:v>Cur Portfolio EV 315000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'SIPmath Chart Data'!$F$322:$F$426</c:f>
              <c:numCache>
                <c:formatCode>_(* #,##0_);_(* \(#,##0\);_(* "-"??_);_(@_)</c:formatCode>
                <c:ptCount val="105"/>
                <c:pt idx="0">
                  <c:v>84038.068692816087</c:v>
                </c:pt>
                <c:pt idx="1">
                  <c:v>100118.39382985645</c:v>
                </c:pt>
                <c:pt idx="2">
                  <c:v>102750.14489223056</c:v>
                </c:pt>
                <c:pt idx="3">
                  <c:v>115420.8702740734</c:v>
                </c:pt>
                <c:pt idx="4">
                  <c:v>126257.88456844975</c:v>
                </c:pt>
                <c:pt idx="5">
                  <c:v>136512.64114229387</c:v>
                </c:pt>
                <c:pt idx="6">
                  <c:v>144771.65753930446</c:v>
                </c:pt>
                <c:pt idx="7">
                  <c:v>151153.78743487599</c:v>
                </c:pt>
                <c:pt idx="8">
                  <c:v>159182.67747218322</c:v>
                </c:pt>
                <c:pt idx="9">
                  <c:v>168535.27027034058</c:v>
                </c:pt>
                <c:pt idx="10">
                  <c:v>176340.82046396151</c:v>
                </c:pt>
                <c:pt idx="11">
                  <c:v>179273.59149873856</c:v>
                </c:pt>
                <c:pt idx="12">
                  <c:v>183033.04174698368</c:v>
                </c:pt>
                <c:pt idx="13">
                  <c:v>185558.5803382383</c:v>
                </c:pt>
                <c:pt idx="14">
                  <c:v>187303.57882668043</c:v>
                </c:pt>
                <c:pt idx="15">
                  <c:v>191934.73142613118</c:v>
                </c:pt>
                <c:pt idx="16">
                  <c:v>197772.39719421661</c:v>
                </c:pt>
                <c:pt idx="17">
                  <c:v>200261.80660147246</c:v>
                </c:pt>
                <c:pt idx="18">
                  <c:v>204875.14235405138</c:v>
                </c:pt>
                <c:pt idx="19">
                  <c:v>208639.16297600494</c:v>
                </c:pt>
                <c:pt idx="20">
                  <c:v>212464.33167349757</c:v>
                </c:pt>
                <c:pt idx="21">
                  <c:v>214407.12210993681</c:v>
                </c:pt>
                <c:pt idx="22">
                  <c:v>218149.0412902729</c:v>
                </c:pt>
                <c:pt idx="23">
                  <c:v>220375.31286544856</c:v>
                </c:pt>
                <c:pt idx="24">
                  <c:v>222769.45910995212</c:v>
                </c:pt>
                <c:pt idx="25">
                  <c:v>226264.34272412214</c:v>
                </c:pt>
                <c:pt idx="26">
                  <c:v>229136.22552349739</c:v>
                </c:pt>
                <c:pt idx="27">
                  <c:v>233252.76988978864</c:v>
                </c:pt>
                <c:pt idx="28">
                  <c:v>237312.32950953636</c:v>
                </c:pt>
                <c:pt idx="29">
                  <c:v>239979.99545677516</c:v>
                </c:pt>
                <c:pt idx="30">
                  <c:v>245978.66479270696</c:v>
                </c:pt>
                <c:pt idx="31">
                  <c:v>249596.93640374095</c:v>
                </c:pt>
                <c:pt idx="32">
                  <c:v>253853.82793702101</c:v>
                </c:pt>
                <c:pt idx="33">
                  <c:v>256588.22655436746</c:v>
                </c:pt>
                <c:pt idx="34">
                  <c:v>259107.29841119918</c:v>
                </c:pt>
                <c:pt idx="35">
                  <c:v>262100.38129021984</c:v>
                </c:pt>
                <c:pt idx="36">
                  <c:v>265949.8060060204</c:v>
                </c:pt>
                <c:pt idx="37">
                  <c:v>271128.96832038858</c:v>
                </c:pt>
                <c:pt idx="38">
                  <c:v>273564.89410460257</c:v>
                </c:pt>
                <c:pt idx="39">
                  <c:v>276807.28539956926</c:v>
                </c:pt>
                <c:pt idx="40">
                  <c:v>279744.85786861321</c:v>
                </c:pt>
                <c:pt idx="41">
                  <c:v>283012.5016485948</c:v>
                </c:pt>
                <c:pt idx="42">
                  <c:v>287465.96754583629</c:v>
                </c:pt>
                <c:pt idx="43">
                  <c:v>291946.6106475612</c:v>
                </c:pt>
                <c:pt idx="44">
                  <c:v>295836.51130872784</c:v>
                </c:pt>
                <c:pt idx="45">
                  <c:v>298515.52445036802</c:v>
                </c:pt>
                <c:pt idx="46">
                  <c:v>301197.12836184481</c:v>
                </c:pt>
                <c:pt idx="47">
                  <c:v>304892.77399906545</c:v>
                </c:pt>
                <c:pt idx="48">
                  <c:v>307647.73988797289</c:v>
                </c:pt>
                <c:pt idx="49">
                  <c:v>309700.20562386885</c:v>
                </c:pt>
                <c:pt idx="50">
                  <c:v>311562.24181623413</c:v>
                </c:pt>
                <c:pt idx="51">
                  <c:v>314517.20984739874</c:v>
                </c:pt>
                <c:pt idx="52">
                  <c:v>318764.08239307266</c:v>
                </c:pt>
                <c:pt idx="53">
                  <c:v>321951.56378434214</c:v>
                </c:pt>
                <c:pt idx="54">
                  <c:v>323761.31243228453</c:v>
                </c:pt>
                <c:pt idx="55">
                  <c:v>325544.32534983725</c:v>
                </c:pt>
                <c:pt idx="56">
                  <c:v>329692.85240777751</c:v>
                </c:pt>
                <c:pt idx="57">
                  <c:v>331934.94564278983</c:v>
                </c:pt>
                <c:pt idx="58">
                  <c:v>334788.51898773178</c:v>
                </c:pt>
                <c:pt idx="59">
                  <c:v>338141.91079873254</c:v>
                </c:pt>
                <c:pt idx="60">
                  <c:v>339458.03330239397</c:v>
                </c:pt>
                <c:pt idx="61">
                  <c:v>342190.79907397146</c:v>
                </c:pt>
                <c:pt idx="62">
                  <c:v>343819.21217884513</c:v>
                </c:pt>
                <c:pt idx="63">
                  <c:v>346579.02291666024</c:v>
                </c:pt>
                <c:pt idx="64">
                  <c:v>349757.78454618627</c:v>
                </c:pt>
                <c:pt idx="65">
                  <c:v>353391.22837195784</c:v>
                </c:pt>
                <c:pt idx="66">
                  <c:v>355161.84103096626</c:v>
                </c:pt>
                <c:pt idx="67">
                  <c:v>357745.66917126218</c:v>
                </c:pt>
                <c:pt idx="68">
                  <c:v>359296.61369081557</c:v>
                </c:pt>
                <c:pt idx="69">
                  <c:v>362269.3508478814</c:v>
                </c:pt>
                <c:pt idx="70">
                  <c:v>364537.93940322427</c:v>
                </c:pt>
                <c:pt idx="71">
                  <c:v>366665.87954044732</c:v>
                </c:pt>
                <c:pt idx="72">
                  <c:v>368072.71837462956</c:v>
                </c:pt>
                <c:pt idx="73">
                  <c:v>371725.35061037558</c:v>
                </c:pt>
                <c:pt idx="74">
                  <c:v>373781.80309263442</c:v>
                </c:pt>
                <c:pt idx="75">
                  <c:v>376681.66505093686</c:v>
                </c:pt>
                <c:pt idx="76">
                  <c:v>380385.10335910128</c:v>
                </c:pt>
                <c:pt idx="77">
                  <c:v>382857.79712227598</c:v>
                </c:pt>
                <c:pt idx="78">
                  <c:v>385840.74227252556</c:v>
                </c:pt>
                <c:pt idx="79">
                  <c:v>391623.89290876006</c:v>
                </c:pt>
                <c:pt idx="80">
                  <c:v>394813.04804299388</c:v>
                </c:pt>
                <c:pt idx="81">
                  <c:v>398978.55135238857</c:v>
                </c:pt>
                <c:pt idx="82">
                  <c:v>400954.9451504593</c:v>
                </c:pt>
                <c:pt idx="83">
                  <c:v>404346.1150895771</c:v>
                </c:pt>
                <c:pt idx="84">
                  <c:v>409127.98792176665</c:v>
                </c:pt>
                <c:pt idx="85">
                  <c:v>413510.95025415556</c:v>
                </c:pt>
                <c:pt idx="86">
                  <c:v>417958.73942167527</c:v>
                </c:pt>
                <c:pt idx="87">
                  <c:v>421178.41616716085</c:v>
                </c:pt>
                <c:pt idx="88">
                  <c:v>424241.97968085017</c:v>
                </c:pt>
                <c:pt idx="89">
                  <c:v>429089.46325848694</c:v>
                </c:pt>
                <c:pt idx="90">
                  <c:v>434493.82617259998</c:v>
                </c:pt>
                <c:pt idx="91">
                  <c:v>439372.00417254027</c:v>
                </c:pt>
                <c:pt idx="92">
                  <c:v>447362.3855092802</c:v>
                </c:pt>
                <c:pt idx="93">
                  <c:v>449875.15005660383</c:v>
                </c:pt>
                <c:pt idx="94">
                  <c:v>457858.43372726376</c:v>
                </c:pt>
                <c:pt idx="95">
                  <c:v>467395.78582861216</c:v>
                </c:pt>
                <c:pt idx="96">
                  <c:v>473805.11973015493</c:v>
                </c:pt>
                <c:pt idx="97">
                  <c:v>484917.59051462065</c:v>
                </c:pt>
                <c:pt idx="98">
                  <c:v>493287.64743422403</c:v>
                </c:pt>
                <c:pt idx="99">
                  <c:v>506643.16752774065</c:v>
                </c:pt>
                <c:pt idx="100">
                  <c:v>529932.95847953437</c:v>
                </c:pt>
                <c:pt idx="101">
                  <c:v>565574.72724371939</c:v>
                </c:pt>
                <c:pt idx="102">
                  <c:v>582783.87109570461</c:v>
                </c:pt>
                <c:pt idx="103">
                  <c:v>606708.81159195339</c:v>
                </c:pt>
                <c:pt idx="104">
                  <c:v>648030.46940327133</c:v>
                </c:pt>
              </c:numCache>
            </c:numRef>
          </c:xVal>
          <c:yVal>
            <c:numRef>
              <c:f>'SIPmath Chart Data'!$A$322:$A$426</c:f>
              <c:numCache>
                <c:formatCode>General</c:formatCode>
                <c:ptCount val="105"/>
                <c:pt idx="0">
                  <c:v>1E-3</c:v>
                </c:pt>
                <c:pt idx="1">
                  <c:v>4.0000000000000001E-3</c:v>
                </c:pt>
                <c:pt idx="2">
                  <c:v>7.0000000000000001E-3</c:v>
                </c:pt>
                <c:pt idx="3">
                  <c:v>0.01</c:v>
                </c:pt>
                <c:pt idx="4">
                  <c:v>0.02</c:v>
                </c:pt>
                <c:pt idx="5">
                  <c:v>0.03</c:v>
                </c:pt>
                <c:pt idx="6">
                  <c:v>0.04</c:v>
                </c:pt>
                <c:pt idx="7">
                  <c:v>0.05</c:v>
                </c:pt>
                <c:pt idx="8">
                  <c:v>0.06</c:v>
                </c:pt>
                <c:pt idx="9">
                  <c:v>7.0000000000000007E-2</c:v>
                </c:pt>
                <c:pt idx="10">
                  <c:v>0.08</c:v>
                </c:pt>
                <c:pt idx="11">
                  <c:v>0.09</c:v>
                </c:pt>
                <c:pt idx="12">
                  <c:v>0.1</c:v>
                </c:pt>
                <c:pt idx="13">
                  <c:v>0.11</c:v>
                </c:pt>
                <c:pt idx="14">
                  <c:v>0.12</c:v>
                </c:pt>
                <c:pt idx="15">
                  <c:v>0.13</c:v>
                </c:pt>
                <c:pt idx="16">
                  <c:v>0.14000000000000001</c:v>
                </c:pt>
                <c:pt idx="17">
                  <c:v>0.15</c:v>
                </c:pt>
                <c:pt idx="18">
                  <c:v>0.16</c:v>
                </c:pt>
                <c:pt idx="19">
                  <c:v>0.17</c:v>
                </c:pt>
                <c:pt idx="20">
                  <c:v>0.18</c:v>
                </c:pt>
                <c:pt idx="21">
                  <c:v>0.19</c:v>
                </c:pt>
                <c:pt idx="22">
                  <c:v>0.2</c:v>
                </c:pt>
                <c:pt idx="23">
                  <c:v>0.21</c:v>
                </c:pt>
                <c:pt idx="24">
                  <c:v>0.22</c:v>
                </c:pt>
                <c:pt idx="25">
                  <c:v>0.23</c:v>
                </c:pt>
                <c:pt idx="26">
                  <c:v>0.24</c:v>
                </c:pt>
                <c:pt idx="27">
                  <c:v>0.25</c:v>
                </c:pt>
                <c:pt idx="28">
                  <c:v>0.26</c:v>
                </c:pt>
                <c:pt idx="29">
                  <c:v>0.27</c:v>
                </c:pt>
                <c:pt idx="30">
                  <c:v>0.28000000000000003</c:v>
                </c:pt>
                <c:pt idx="31">
                  <c:v>0.28999999999999998</c:v>
                </c:pt>
                <c:pt idx="32">
                  <c:v>0.3</c:v>
                </c:pt>
                <c:pt idx="33">
                  <c:v>0.31</c:v>
                </c:pt>
                <c:pt idx="34">
                  <c:v>0.32</c:v>
                </c:pt>
                <c:pt idx="35">
                  <c:v>0.33</c:v>
                </c:pt>
                <c:pt idx="36">
                  <c:v>0.34</c:v>
                </c:pt>
                <c:pt idx="37">
                  <c:v>0.35000000000000003</c:v>
                </c:pt>
                <c:pt idx="38">
                  <c:v>0.36</c:v>
                </c:pt>
                <c:pt idx="39">
                  <c:v>0.37</c:v>
                </c:pt>
                <c:pt idx="40">
                  <c:v>0.38</c:v>
                </c:pt>
                <c:pt idx="41">
                  <c:v>0.39</c:v>
                </c:pt>
                <c:pt idx="42">
                  <c:v>0.4</c:v>
                </c:pt>
                <c:pt idx="43">
                  <c:v>0.41000000000000003</c:v>
                </c:pt>
                <c:pt idx="44">
                  <c:v>0.42</c:v>
                </c:pt>
                <c:pt idx="45">
                  <c:v>0.43</c:v>
                </c:pt>
                <c:pt idx="46">
                  <c:v>0.44</c:v>
                </c:pt>
                <c:pt idx="47">
                  <c:v>0.45</c:v>
                </c:pt>
                <c:pt idx="48">
                  <c:v>0.46</c:v>
                </c:pt>
                <c:pt idx="49">
                  <c:v>0.47000000000000003</c:v>
                </c:pt>
                <c:pt idx="50">
                  <c:v>0.48</c:v>
                </c:pt>
                <c:pt idx="51">
                  <c:v>0.49</c:v>
                </c:pt>
                <c:pt idx="52">
                  <c:v>0.5</c:v>
                </c:pt>
                <c:pt idx="53">
                  <c:v>0.51</c:v>
                </c:pt>
                <c:pt idx="54">
                  <c:v>0.52</c:v>
                </c:pt>
                <c:pt idx="55">
                  <c:v>0.53</c:v>
                </c:pt>
                <c:pt idx="56">
                  <c:v>0.54</c:v>
                </c:pt>
                <c:pt idx="57">
                  <c:v>0.55000000000000004</c:v>
                </c:pt>
                <c:pt idx="58">
                  <c:v>0.56000000000000005</c:v>
                </c:pt>
                <c:pt idx="59">
                  <c:v>0.57000000000000006</c:v>
                </c:pt>
                <c:pt idx="60">
                  <c:v>0.57999999999999996</c:v>
                </c:pt>
                <c:pt idx="61">
                  <c:v>0.59</c:v>
                </c:pt>
                <c:pt idx="62">
                  <c:v>0.6</c:v>
                </c:pt>
                <c:pt idx="63">
                  <c:v>0.61</c:v>
                </c:pt>
                <c:pt idx="64">
                  <c:v>0.62</c:v>
                </c:pt>
                <c:pt idx="65">
                  <c:v>0.63</c:v>
                </c:pt>
                <c:pt idx="66">
                  <c:v>0.64</c:v>
                </c:pt>
                <c:pt idx="67">
                  <c:v>0.65</c:v>
                </c:pt>
                <c:pt idx="68">
                  <c:v>0.66</c:v>
                </c:pt>
                <c:pt idx="69">
                  <c:v>0.67</c:v>
                </c:pt>
                <c:pt idx="70">
                  <c:v>0.68</c:v>
                </c:pt>
                <c:pt idx="71">
                  <c:v>0.69000000000000006</c:v>
                </c:pt>
                <c:pt idx="72">
                  <c:v>0.70000000000000007</c:v>
                </c:pt>
                <c:pt idx="73">
                  <c:v>0.71</c:v>
                </c:pt>
                <c:pt idx="74">
                  <c:v>0.72</c:v>
                </c:pt>
                <c:pt idx="75">
                  <c:v>0.73</c:v>
                </c:pt>
                <c:pt idx="76">
                  <c:v>0.74</c:v>
                </c:pt>
                <c:pt idx="77">
                  <c:v>0.75</c:v>
                </c:pt>
                <c:pt idx="78">
                  <c:v>0.76</c:v>
                </c:pt>
                <c:pt idx="79">
                  <c:v>0.77</c:v>
                </c:pt>
                <c:pt idx="80">
                  <c:v>0.78</c:v>
                </c:pt>
                <c:pt idx="81">
                  <c:v>0.79</c:v>
                </c:pt>
                <c:pt idx="82">
                  <c:v>0.8</c:v>
                </c:pt>
                <c:pt idx="83">
                  <c:v>0.81</c:v>
                </c:pt>
                <c:pt idx="84">
                  <c:v>0.82000000000000006</c:v>
                </c:pt>
                <c:pt idx="85">
                  <c:v>0.83000000000000007</c:v>
                </c:pt>
                <c:pt idx="86">
                  <c:v>0.84</c:v>
                </c:pt>
                <c:pt idx="87">
                  <c:v>0.85</c:v>
                </c:pt>
                <c:pt idx="88">
                  <c:v>0.86</c:v>
                </c:pt>
                <c:pt idx="89">
                  <c:v>0.87</c:v>
                </c:pt>
                <c:pt idx="90">
                  <c:v>0.88</c:v>
                </c:pt>
                <c:pt idx="91">
                  <c:v>0.89</c:v>
                </c:pt>
                <c:pt idx="92">
                  <c:v>0.9</c:v>
                </c:pt>
                <c:pt idx="93">
                  <c:v>0.91</c:v>
                </c:pt>
                <c:pt idx="94">
                  <c:v>0.92</c:v>
                </c:pt>
                <c:pt idx="95">
                  <c:v>0.93</c:v>
                </c:pt>
                <c:pt idx="96">
                  <c:v>0.94000000000000006</c:v>
                </c:pt>
                <c:pt idx="97">
                  <c:v>0.95000000000000007</c:v>
                </c:pt>
                <c:pt idx="98">
                  <c:v>0.96</c:v>
                </c:pt>
                <c:pt idx="99">
                  <c:v>0.97</c:v>
                </c:pt>
                <c:pt idx="100">
                  <c:v>0.98</c:v>
                </c:pt>
                <c:pt idx="101">
                  <c:v>0.99</c:v>
                </c:pt>
                <c:pt idx="102">
                  <c:v>0.99299999999999999</c:v>
                </c:pt>
                <c:pt idx="103">
                  <c:v>0.996</c:v>
                </c:pt>
                <c:pt idx="104">
                  <c:v>0.999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40-4BF5-ABCA-B44A33280C74}"/>
            </c:ext>
          </c:extLst>
        </c:ser>
        <c:ser>
          <c:idx val="2"/>
          <c:order val="2"/>
          <c:tx>
            <c:strRef>
              <c:f>'SIPmath Chart Data'!$J$3</c:f>
              <c:strCache>
                <c:ptCount val="1"/>
                <c:pt idx="0">
                  <c:v>Ref Portfolio EV 319920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'SIPmath Chart Data'!$J$322:$J$426</c:f>
              <c:numCache>
                <c:formatCode>_(* #,##0_);_(* \(#,##0\);_(* "-"??_);_(@_)</c:formatCode>
                <c:ptCount val="105"/>
                <c:pt idx="0">
                  <c:v>83375.882332100649</c:v>
                </c:pt>
                <c:pt idx="1">
                  <c:v>98659.192534998336</c:v>
                </c:pt>
                <c:pt idx="2">
                  <c:v>106066.91092144114</c:v>
                </c:pt>
                <c:pt idx="3">
                  <c:v>112759.89439392762</c:v>
                </c:pt>
                <c:pt idx="4">
                  <c:v>126702.98179597309</c:v>
                </c:pt>
                <c:pt idx="5">
                  <c:v>134622.35841452022</c:v>
                </c:pt>
                <c:pt idx="6">
                  <c:v>144326.0580439177</c:v>
                </c:pt>
                <c:pt idx="7">
                  <c:v>152797.81957334466</c:v>
                </c:pt>
                <c:pt idx="8">
                  <c:v>158584.99104466211</c:v>
                </c:pt>
                <c:pt idx="9">
                  <c:v>167958.86076651493</c:v>
                </c:pt>
                <c:pt idx="10">
                  <c:v>173594.39966404435</c:v>
                </c:pt>
                <c:pt idx="11">
                  <c:v>177864.59532625551</c:v>
                </c:pt>
                <c:pt idx="12">
                  <c:v>183403.80586211305</c:v>
                </c:pt>
                <c:pt idx="13">
                  <c:v>186490.28382839711</c:v>
                </c:pt>
                <c:pt idx="14">
                  <c:v>188573.33872487253</c:v>
                </c:pt>
                <c:pt idx="15">
                  <c:v>194178.36286620251</c:v>
                </c:pt>
                <c:pt idx="16">
                  <c:v>197078.5555906847</c:v>
                </c:pt>
                <c:pt idx="17">
                  <c:v>199319.74588875915</c:v>
                </c:pt>
                <c:pt idx="18">
                  <c:v>204459.34920001402</c:v>
                </c:pt>
                <c:pt idx="19">
                  <c:v>207253.87433805637</c:v>
                </c:pt>
                <c:pt idx="20">
                  <c:v>211054.69773835017</c:v>
                </c:pt>
                <c:pt idx="21">
                  <c:v>213934.53953622069</c:v>
                </c:pt>
                <c:pt idx="22">
                  <c:v>216674.12494107222</c:v>
                </c:pt>
                <c:pt idx="23">
                  <c:v>221393.63716587829</c:v>
                </c:pt>
                <c:pt idx="24">
                  <c:v>224376.86688170824</c:v>
                </c:pt>
                <c:pt idx="25">
                  <c:v>228061.14466391332</c:v>
                </c:pt>
                <c:pt idx="26">
                  <c:v>232090.73161427857</c:v>
                </c:pt>
                <c:pt idx="27">
                  <c:v>234721.1089817723</c:v>
                </c:pt>
                <c:pt idx="28">
                  <c:v>237162.39375082689</c:v>
                </c:pt>
                <c:pt idx="29">
                  <c:v>240351.94182453401</c:v>
                </c:pt>
                <c:pt idx="30">
                  <c:v>244798.58341659306</c:v>
                </c:pt>
                <c:pt idx="31">
                  <c:v>250192.02321455328</c:v>
                </c:pt>
                <c:pt idx="32">
                  <c:v>255689.46791752707</c:v>
                </c:pt>
                <c:pt idx="33">
                  <c:v>258049.01353915042</c:v>
                </c:pt>
                <c:pt idx="34">
                  <c:v>260793.4570957617</c:v>
                </c:pt>
                <c:pt idx="35">
                  <c:v>262822.15302063763</c:v>
                </c:pt>
                <c:pt idx="36">
                  <c:v>265115.5829083501</c:v>
                </c:pt>
                <c:pt idx="37">
                  <c:v>268050.18232789554</c:v>
                </c:pt>
                <c:pt idx="38">
                  <c:v>272833.62047834933</c:v>
                </c:pt>
                <c:pt idx="39">
                  <c:v>276860.30903706624</c:v>
                </c:pt>
                <c:pt idx="40">
                  <c:v>278391.63969750871</c:v>
                </c:pt>
                <c:pt idx="41">
                  <c:v>283367.0111158521</c:v>
                </c:pt>
                <c:pt idx="42">
                  <c:v>287805.2407765793</c:v>
                </c:pt>
                <c:pt idx="43">
                  <c:v>291467.58898130286</c:v>
                </c:pt>
                <c:pt idx="44">
                  <c:v>296143.34504655655</c:v>
                </c:pt>
                <c:pt idx="45">
                  <c:v>299073.91284408187</c:v>
                </c:pt>
                <c:pt idx="46">
                  <c:v>302741.18490637321</c:v>
                </c:pt>
                <c:pt idx="47">
                  <c:v>304879.44112647331</c:v>
                </c:pt>
                <c:pt idx="48">
                  <c:v>307680.91015761922</c:v>
                </c:pt>
                <c:pt idx="49">
                  <c:v>313206.1273762231</c:v>
                </c:pt>
                <c:pt idx="50">
                  <c:v>315669.7916497704</c:v>
                </c:pt>
                <c:pt idx="51">
                  <c:v>317896.23650172434</c:v>
                </c:pt>
                <c:pt idx="52">
                  <c:v>320316.7788145098</c:v>
                </c:pt>
                <c:pt idx="53">
                  <c:v>322707.09165893716</c:v>
                </c:pt>
                <c:pt idx="54">
                  <c:v>325352.80442677339</c:v>
                </c:pt>
                <c:pt idx="55">
                  <c:v>328786.49319227098</c:v>
                </c:pt>
                <c:pt idx="56">
                  <c:v>332775.0372190905</c:v>
                </c:pt>
                <c:pt idx="57">
                  <c:v>334757.57045094267</c:v>
                </c:pt>
                <c:pt idx="58">
                  <c:v>337946.89771421941</c:v>
                </c:pt>
                <c:pt idx="59">
                  <c:v>340239.70567415952</c:v>
                </c:pt>
                <c:pt idx="60">
                  <c:v>344947.72206982429</c:v>
                </c:pt>
                <c:pt idx="61">
                  <c:v>346833.02402203961</c:v>
                </c:pt>
                <c:pt idx="62">
                  <c:v>349661.3632552597</c:v>
                </c:pt>
                <c:pt idx="63">
                  <c:v>352364.08950388699</c:v>
                </c:pt>
                <c:pt idx="64">
                  <c:v>355697.0562658147</c:v>
                </c:pt>
                <c:pt idx="65">
                  <c:v>357825.19264154317</c:v>
                </c:pt>
                <c:pt idx="66">
                  <c:v>359618.45112427295</c:v>
                </c:pt>
                <c:pt idx="67">
                  <c:v>362104.99056912091</c:v>
                </c:pt>
                <c:pt idx="68">
                  <c:v>363963.4398222671</c:v>
                </c:pt>
                <c:pt idx="69">
                  <c:v>367029.9891208497</c:v>
                </c:pt>
                <c:pt idx="70">
                  <c:v>371288.73042159033</c:v>
                </c:pt>
                <c:pt idx="71">
                  <c:v>373649.44230066129</c:v>
                </c:pt>
                <c:pt idx="72">
                  <c:v>378586.89481396886</c:v>
                </c:pt>
                <c:pt idx="73">
                  <c:v>380512.42673185503</c:v>
                </c:pt>
                <c:pt idx="74">
                  <c:v>386396.96058083087</c:v>
                </c:pt>
                <c:pt idx="75">
                  <c:v>390624.06212241424</c:v>
                </c:pt>
                <c:pt idx="76">
                  <c:v>392873.57813866611</c:v>
                </c:pt>
                <c:pt idx="77">
                  <c:v>395615.72170606127</c:v>
                </c:pt>
                <c:pt idx="78">
                  <c:v>397510.05637791456</c:v>
                </c:pt>
                <c:pt idx="79">
                  <c:v>401062.27163737017</c:v>
                </c:pt>
                <c:pt idx="80">
                  <c:v>403095.6598788955</c:v>
                </c:pt>
                <c:pt idx="81">
                  <c:v>405604.26588408981</c:v>
                </c:pt>
                <c:pt idx="82">
                  <c:v>409455.59305148514</c:v>
                </c:pt>
                <c:pt idx="83">
                  <c:v>414669.73454070691</c:v>
                </c:pt>
                <c:pt idx="84">
                  <c:v>418866.38858034002</c:v>
                </c:pt>
                <c:pt idx="85">
                  <c:v>424314.67374772445</c:v>
                </c:pt>
                <c:pt idx="86">
                  <c:v>428764.24226347619</c:v>
                </c:pt>
                <c:pt idx="87">
                  <c:v>432381.29833772156</c:v>
                </c:pt>
                <c:pt idx="88">
                  <c:v>436485.16600299597</c:v>
                </c:pt>
                <c:pt idx="89">
                  <c:v>442957.08077871212</c:v>
                </c:pt>
                <c:pt idx="90">
                  <c:v>446984.37126719847</c:v>
                </c:pt>
                <c:pt idx="91">
                  <c:v>451258.86469332816</c:v>
                </c:pt>
                <c:pt idx="92">
                  <c:v>460577.63615364861</c:v>
                </c:pt>
                <c:pt idx="93">
                  <c:v>468067.619264904</c:v>
                </c:pt>
                <c:pt idx="94">
                  <c:v>474860.97129247728</c:v>
                </c:pt>
                <c:pt idx="95">
                  <c:v>483056.8028580948</c:v>
                </c:pt>
                <c:pt idx="96">
                  <c:v>490200.24940405035</c:v>
                </c:pt>
                <c:pt idx="97">
                  <c:v>501398.10969784716</c:v>
                </c:pt>
                <c:pt idx="98">
                  <c:v>509220.68386947073</c:v>
                </c:pt>
                <c:pt idx="99">
                  <c:v>532243.83819912188</c:v>
                </c:pt>
                <c:pt idx="100">
                  <c:v>564657.24495133234</c:v>
                </c:pt>
                <c:pt idx="101">
                  <c:v>585044.88414172397</c:v>
                </c:pt>
                <c:pt idx="102">
                  <c:v>589339.16299043142</c:v>
                </c:pt>
                <c:pt idx="103">
                  <c:v>598274.98958144698</c:v>
                </c:pt>
                <c:pt idx="104">
                  <c:v>634338.16998292878</c:v>
                </c:pt>
              </c:numCache>
            </c:numRef>
          </c:xVal>
          <c:yVal>
            <c:numRef>
              <c:f>'SIPmath Chart Data'!$A$322:$A$426</c:f>
              <c:numCache>
                <c:formatCode>General</c:formatCode>
                <c:ptCount val="105"/>
                <c:pt idx="0">
                  <c:v>1E-3</c:v>
                </c:pt>
                <c:pt idx="1">
                  <c:v>4.0000000000000001E-3</c:v>
                </c:pt>
                <c:pt idx="2">
                  <c:v>7.0000000000000001E-3</c:v>
                </c:pt>
                <c:pt idx="3">
                  <c:v>0.01</c:v>
                </c:pt>
                <c:pt idx="4">
                  <c:v>0.02</c:v>
                </c:pt>
                <c:pt idx="5">
                  <c:v>0.03</c:v>
                </c:pt>
                <c:pt idx="6">
                  <c:v>0.04</c:v>
                </c:pt>
                <c:pt idx="7">
                  <c:v>0.05</c:v>
                </c:pt>
                <c:pt idx="8">
                  <c:v>0.06</c:v>
                </c:pt>
                <c:pt idx="9">
                  <c:v>7.0000000000000007E-2</c:v>
                </c:pt>
                <c:pt idx="10">
                  <c:v>0.08</c:v>
                </c:pt>
                <c:pt idx="11">
                  <c:v>0.09</c:v>
                </c:pt>
                <c:pt idx="12">
                  <c:v>0.1</c:v>
                </c:pt>
                <c:pt idx="13">
                  <c:v>0.11</c:v>
                </c:pt>
                <c:pt idx="14">
                  <c:v>0.12</c:v>
                </c:pt>
                <c:pt idx="15">
                  <c:v>0.13</c:v>
                </c:pt>
                <c:pt idx="16">
                  <c:v>0.14000000000000001</c:v>
                </c:pt>
                <c:pt idx="17">
                  <c:v>0.15</c:v>
                </c:pt>
                <c:pt idx="18">
                  <c:v>0.16</c:v>
                </c:pt>
                <c:pt idx="19">
                  <c:v>0.17</c:v>
                </c:pt>
                <c:pt idx="20">
                  <c:v>0.18</c:v>
                </c:pt>
                <c:pt idx="21">
                  <c:v>0.19</c:v>
                </c:pt>
                <c:pt idx="22">
                  <c:v>0.2</c:v>
                </c:pt>
                <c:pt idx="23">
                  <c:v>0.21</c:v>
                </c:pt>
                <c:pt idx="24">
                  <c:v>0.22</c:v>
                </c:pt>
                <c:pt idx="25">
                  <c:v>0.23</c:v>
                </c:pt>
                <c:pt idx="26">
                  <c:v>0.24</c:v>
                </c:pt>
                <c:pt idx="27">
                  <c:v>0.25</c:v>
                </c:pt>
                <c:pt idx="28">
                  <c:v>0.26</c:v>
                </c:pt>
                <c:pt idx="29">
                  <c:v>0.27</c:v>
                </c:pt>
                <c:pt idx="30">
                  <c:v>0.28000000000000003</c:v>
                </c:pt>
                <c:pt idx="31">
                  <c:v>0.28999999999999998</c:v>
                </c:pt>
                <c:pt idx="32">
                  <c:v>0.3</c:v>
                </c:pt>
                <c:pt idx="33">
                  <c:v>0.31</c:v>
                </c:pt>
                <c:pt idx="34">
                  <c:v>0.32</c:v>
                </c:pt>
                <c:pt idx="35">
                  <c:v>0.33</c:v>
                </c:pt>
                <c:pt idx="36">
                  <c:v>0.34</c:v>
                </c:pt>
                <c:pt idx="37">
                  <c:v>0.35000000000000003</c:v>
                </c:pt>
                <c:pt idx="38">
                  <c:v>0.36</c:v>
                </c:pt>
                <c:pt idx="39">
                  <c:v>0.37</c:v>
                </c:pt>
                <c:pt idx="40">
                  <c:v>0.38</c:v>
                </c:pt>
                <c:pt idx="41">
                  <c:v>0.39</c:v>
                </c:pt>
                <c:pt idx="42">
                  <c:v>0.4</c:v>
                </c:pt>
                <c:pt idx="43">
                  <c:v>0.41000000000000003</c:v>
                </c:pt>
                <c:pt idx="44">
                  <c:v>0.42</c:v>
                </c:pt>
                <c:pt idx="45">
                  <c:v>0.43</c:v>
                </c:pt>
                <c:pt idx="46">
                  <c:v>0.44</c:v>
                </c:pt>
                <c:pt idx="47">
                  <c:v>0.45</c:v>
                </c:pt>
                <c:pt idx="48">
                  <c:v>0.46</c:v>
                </c:pt>
                <c:pt idx="49">
                  <c:v>0.47000000000000003</c:v>
                </c:pt>
                <c:pt idx="50">
                  <c:v>0.48</c:v>
                </c:pt>
                <c:pt idx="51">
                  <c:v>0.49</c:v>
                </c:pt>
                <c:pt idx="52">
                  <c:v>0.5</c:v>
                </c:pt>
                <c:pt idx="53">
                  <c:v>0.51</c:v>
                </c:pt>
                <c:pt idx="54">
                  <c:v>0.52</c:v>
                </c:pt>
                <c:pt idx="55">
                  <c:v>0.53</c:v>
                </c:pt>
                <c:pt idx="56">
                  <c:v>0.54</c:v>
                </c:pt>
                <c:pt idx="57">
                  <c:v>0.55000000000000004</c:v>
                </c:pt>
                <c:pt idx="58">
                  <c:v>0.56000000000000005</c:v>
                </c:pt>
                <c:pt idx="59">
                  <c:v>0.57000000000000006</c:v>
                </c:pt>
                <c:pt idx="60">
                  <c:v>0.57999999999999996</c:v>
                </c:pt>
                <c:pt idx="61">
                  <c:v>0.59</c:v>
                </c:pt>
                <c:pt idx="62">
                  <c:v>0.6</c:v>
                </c:pt>
                <c:pt idx="63">
                  <c:v>0.61</c:v>
                </c:pt>
                <c:pt idx="64">
                  <c:v>0.62</c:v>
                </c:pt>
                <c:pt idx="65">
                  <c:v>0.63</c:v>
                </c:pt>
                <c:pt idx="66">
                  <c:v>0.64</c:v>
                </c:pt>
                <c:pt idx="67">
                  <c:v>0.65</c:v>
                </c:pt>
                <c:pt idx="68">
                  <c:v>0.66</c:v>
                </c:pt>
                <c:pt idx="69">
                  <c:v>0.67</c:v>
                </c:pt>
                <c:pt idx="70">
                  <c:v>0.68</c:v>
                </c:pt>
                <c:pt idx="71">
                  <c:v>0.69000000000000006</c:v>
                </c:pt>
                <c:pt idx="72">
                  <c:v>0.70000000000000007</c:v>
                </c:pt>
                <c:pt idx="73">
                  <c:v>0.71</c:v>
                </c:pt>
                <c:pt idx="74">
                  <c:v>0.72</c:v>
                </c:pt>
                <c:pt idx="75">
                  <c:v>0.73</c:v>
                </c:pt>
                <c:pt idx="76">
                  <c:v>0.74</c:v>
                </c:pt>
                <c:pt idx="77">
                  <c:v>0.75</c:v>
                </c:pt>
                <c:pt idx="78">
                  <c:v>0.76</c:v>
                </c:pt>
                <c:pt idx="79">
                  <c:v>0.77</c:v>
                </c:pt>
                <c:pt idx="80">
                  <c:v>0.78</c:v>
                </c:pt>
                <c:pt idx="81">
                  <c:v>0.79</c:v>
                </c:pt>
                <c:pt idx="82">
                  <c:v>0.8</c:v>
                </c:pt>
                <c:pt idx="83">
                  <c:v>0.81</c:v>
                </c:pt>
                <c:pt idx="84">
                  <c:v>0.82000000000000006</c:v>
                </c:pt>
                <c:pt idx="85">
                  <c:v>0.83000000000000007</c:v>
                </c:pt>
                <c:pt idx="86">
                  <c:v>0.84</c:v>
                </c:pt>
                <c:pt idx="87">
                  <c:v>0.85</c:v>
                </c:pt>
                <c:pt idx="88">
                  <c:v>0.86</c:v>
                </c:pt>
                <c:pt idx="89">
                  <c:v>0.87</c:v>
                </c:pt>
                <c:pt idx="90">
                  <c:v>0.88</c:v>
                </c:pt>
                <c:pt idx="91">
                  <c:v>0.89</c:v>
                </c:pt>
                <c:pt idx="92">
                  <c:v>0.9</c:v>
                </c:pt>
                <c:pt idx="93">
                  <c:v>0.91</c:v>
                </c:pt>
                <c:pt idx="94">
                  <c:v>0.92</c:v>
                </c:pt>
                <c:pt idx="95">
                  <c:v>0.93</c:v>
                </c:pt>
                <c:pt idx="96">
                  <c:v>0.94000000000000006</c:v>
                </c:pt>
                <c:pt idx="97">
                  <c:v>0.95000000000000007</c:v>
                </c:pt>
                <c:pt idx="98">
                  <c:v>0.96</c:v>
                </c:pt>
                <c:pt idx="99">
                  <c:v>0.97</c:v>
                </c:pt>
                <c:pt idx="100">
                  <c:v>0.98</c:v>
                </c:pt>
                <c:pt idx="101">
                  <c:v>0.99</c:v>
                </c:pt>
                <c:pt idx="102">
                  <c:v>0.99299999999999999</c:v>
                </c:pt>
                <c:pt idx="103">
                  <c:v>0.996</c:v>
                </c:pt>
                <c:pt idx="104">
                  <c:v>0.999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D40-4BF5-ABCA-B44A33280C74}"/>
            </c:ext>
          </c:extLst>
        </c:ser>
        <c:ser>
          <c:idx val="3"/>
          <c:order val="3"/>
          <c:tx>
            <c:v>Cur Simulation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rgbClr val="FFFF00"/>
              </a:solidFill>
              <a:ln w="22225">
                <a:solidFill>
                  <a:schemeClr val="tx1"/>
                </a:solidFill>
              </a:ln>
              <a:effectLst/>
            </c:spPr>
          </c:marker>
          <c:xVal>
            <c:numRef>
              <c:f>Model!$I$37</c:f>
              <c:numCache>
                <c:formatCode>_(* #,##0_);_(* \(#,##0\);_(* "-"??_);_(@_)</c:formatCode>
                <c:ptCount val="1"/>
                <c:pt idx="0">
                  <c:v>467394.8681291478</c:v>
                </c:pt>
              </c:numCache>
            </c:numRef>
          </c:xVal>
          <c:yVal>
            <c:numRef>
              <c:f>Model!$I$39</c:f>
              <c:numCache>
                <c:formatCode>0.0%</c:formatCode>
                <c:ptCount val="1"/>
                <c:pt idx="0">
                  <c:v>0.92900000000000005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D40-4BF5-ABCA-B44A33280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3334296"/>
        <c:axId val="633335608"/>
      </c:scatterChart>
      <c:valAx>
        <c:axId val="633334296"/>
        <c:scaling>
          <c:orientation val="minMax"/>
          <c:max val="800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335608"/>
        <c:crosses val="autoZero"/>
        <c:crossBetween val="midCat"/>
      </c:valAx>
      <c:valAx>
        <c:axId val="63333560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3342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4789798944309354"/>
          <c:y val="0.47579928907809266"/>
          <c:w val="0.39902710396773616"/>
          <c:h val="0.316725631241037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Return vs Risk (2001-16)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3A5336EC-EED5-4DBB-85B6-2777E32BB1A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4003-44C2-95F2-FBC04AB70EE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4483EF6-F9FD-498F-9C65-1C3865A70ED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4003-44C2-95F2-FBC04AB70EE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EA9BFDB-83A4-4611-A6B5-87999C3E9E7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4003-44C2-95F2-FBC04AB70EE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2A99E82-CF1F-4A5D-B129-90D5D495036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4003-44C2-95F2-FBC04AB70EE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925B4FBF-0C1B-460E-B5A8-9793E69A76F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4003-44C2-95F2-FBC04AB70EE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7A20113-0907-4CE3-BA34-4346A331776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4003-44C2-95F2-FBC04AB70E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'SIPS ETF'!$B$22:$G$22</c:f>
              <c:numCache>
                <c:formatCode>0.000</c:formatCode>
                <c:ptCount val="6"/>
                <c:pt idx="0">
                  <c:v>0.17097303183460047</c:v>
                </c:pt>
                <c:pt idx="1">
                  <c:v>0.17118798037060493</c:v>
                </c:pt>
                <c:pt idx="2">
                  <c:v>0.14083688565709523</c:v>
                </c:pt>
                <c:pt idx="3">
                  <c:v>0.24343818083355576</c:v>
                </c:pt>
                <c:pt idx="4">
                  <c:v>0.16440219297150219</c:v>
                </c:pt>
                <c:pt idx="5">
                  <c:v>0.22557303982952176</c:v>
                </c:pt>
              </c:numCache>
            </c:numRef>
          </c:xVal>
          <c:yVal>
            <c:numRef>
              <c:f>'SIPS ETF'!$B$25:$G$25</c:f>
              <c:numCache>
                <c:formatCode>0.00%</c:formatCode>
                <c:ptCount val="6"/>
                <c:pt idx="0">
                  <c:v>4.5164203606990583E-2</c:v>
                </c:pt>
                <c:pt idx="1">
                  <c:v>8.1475235927683354E-2</c:v>
                </c:pt>
                <c:pt idx="2">
                  <c:v>5.5947816724127186E-2</c:v>
                </c:pt>
                <c:pt idx="3">
                  <c:v>5.9590646377330136E-2</c:v>
                </c:pt>
                <c:pt idx="4">
                  <c:v>0.1109134567132124</c:v>
                </c:pt>
                <c:pt idx="5">
                  <c:v>6.9867991574705801E-2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'SIPS ETF'!$B$1:$G$1</c15:f>
                <c15:dlblRangeCache>
                  <c:ptCount val="6"/>
                  <c:pt idx="0">
                    <c:v>SP500</c:v>
                  </c:pt>
                  <c:pt idx="1">
                    <c:v>Mid Cap</c:v>
                  </c:pt>
                  <c:pt idx="2">
                    <c:v>DJ</c:v>
                  </c:pt>
                  <c:pt idx="3">
                    <c:v>Small Growth</c:v>
                  </c:pt>
                  <c:pt idx="4">
                    <c:v>Small Value</c:v>
                  </c:pt>
                  <c:pt idx="5">
                    <c:v>Energy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4003-44C2-95F2-FBC04AB70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4934480"/>
        <c:axId val="494935136"/>
      </c:scatterChart>
      <c:valAx>
        <c:axId val="494934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Standard Deviation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935136"/>
        <c:crosses val="autoZero"/>
        <c:crossBetween val="midCat"/>
      </c:valAx>
      <c:valAx>
        <c:axId val="494935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Annual Return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9344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Return vs Risk (2001-16)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9BFEBFCA-DAFF-4A9F-8F6D-CB5EB4D7F84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EC07-470E-A140-0DA71F8476B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207FF35-8776-4477-8591-4BCB880C6AD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EC07-470E-A140-0DA71F8476B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61AE62A-67C7-4A66-8B96-C209C9646AD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EC07-470E-A140-0DA71F8476B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1FA5CAB-AD06-4F76-857F-6DD01F4181F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EC07-470E-A140-0DA71F8476B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4D61A36F-9BA2-4C70-8164-98A8FBC70ED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EC07-470E-A140-0DA71F8476B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7FDD864-288B-414F-811E-333025E2595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EC07-470E-A140-0DA71F8476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'SIPS ETF'!$B$22:$G$22</c:f>
              <c:numCache>
                <c:formatCode>0.000</c:formatCode>
                <c:ptCount val="6"/>
                <c:pt idx="0">
                  <c:v>0.17097303183460047</c:v>
                </c:pt>
                <c:pt idx="1">
                  <c:v>0.17118798037060493</c:v>
                </c:pt>
                <c:pt idx="2">
                  <c:v>0.14083688565709523</c:v>
                </c:pt>
                <c:pt idx="3">
                  <c:v>0.24343818083355576</c:v>
                </c:pt>
                <c:pt idx="4">
                  <c:v>0.16440219297150219</c:v>
                </c:pt>
                <c:pt idx="5">
                  <c:v>0.22557303982952176</c:v>
                </c:pt>
              </c:numCache>
            </c:numRef>
          </c:xVal>
          <c:yVal>
            <c:numRef>
              <c:f>'SIPS ETF'!$B$25:$G$25</c:f>
              <c:numCache>
                <c:formatCode>0.00%</c:formatCode>
                <c:ptCount val="6"/>
                <c:pt idx="0">
                  <c:v>4.5164203606990583E-2</c:v>
                </c:pt>
                <c:pt idx="1">
                  <c:v>8.1475235927683354E-2</c:v>
                </c:pt>
                <c:pt idx="2">
                  <c:v>5.5947816724127186E-2</c:v>
                </c:pt>
                <c:pt idx="3">
                  <c:v>5.9590646377330136E-2</c:v>
                </c:pt>
                <c:pt idx="4">
                  <c:v>0.1109134567132124</c:v>
                </c:pt>
                <c:pt idx="5">
                  <c:v>6.9867991574705801E-2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'SIPS ETF'!$B$1:$G$1</c15:f>
                <c15:dlblRangeCache>
                  <c:ptCount val="6"/>
                  <c:pt idx="0">
                    <c:v>SP500</c:v>
                  </c:pt>
                  <c:pt idx="1">
                    <c:v>Mid Cap</c:v>
                  </c:pt>
                  <c:pt idx="2">
                    <c:v>DJ</c:v>
                  </c:pt>
                  <c:pt idx="3">
                    <c:v>Small Growth</c:v>
                  </c:pt>
                  <c:pt idx="4">
                    <c:v>Small Value</c:v>
                  </c:pt>
                  <c:pt idx="5">
                    <c:v>Energy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EC07-470E-A140-0DA71F847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4934480"/>
        <c:axId val="494935136"/>
      </c:scatterChart>
      <c:valAx>
        <c:axId val="494934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Standard Deviation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935136"/>
        <c:crosses val="autoZero"/>
        <c:crossBetween val="midCat"/>
      </c:valAx>
      <c:valAx>
        <c:axId val="494935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Annual Return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9344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Spin" dx="48" fmlaLink="PMTable!$A$1" max="1000" min="1" page="10" val="105"/>
</file>

<file path=xl/ctrlProps/ctrlProp2.xml><?xml version="1.0" encoding="utf-8"?>
<formControlPr xmlns="http://schemas.microsoft.com/office/spreadsheetml/2009/9/main" objectType="Spin" dx="48" fmlaLink="PMTable!$A$1" max="1000" min="1" page="10" val="105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527957</xdr:colOff>
          <xdr:row>26</xdr:row>
          <xdr:rowOff>76200</xdr:rowOff>
        </xdr:from>
        <xdr:to>
          <xdr:col>3</xdr:col>
          <xdr:colOff>114300</xdr:colOff>
          <xdr:row>28</xdr:row>
          <xdr:rowOff>125186</xdr:rowOff>
        </xdr:to>
        <xdr:sp macro="" textlink="">
          <xdr:nvSpPr>
            <xdr:cNvPr id="3073" name="Spinner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9</xdr:col>
      <xdr:colOff>403662</xdr:colOff>
      <xdr:row>29</xdr:row>
      <xdr:rowOff>43295</xdr:rowOff>
    </xdr:from>
    <xdr:to>
      <xdr:col>16</xdr:col>
      <xdr:colOff>148150</xdr:colOff>
      <xdr:row>44</xdr:row>
      <xdr:rowOff>87788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460918</xdr:colOff>
      <xdr:row>1</xdr:row>
      <xdr:rowOff>113393</xdr:rowOff>
    </xdr:from>
    <xdr:to>
      <xdr:col>31</xdr:col>
      <xdr:colOff>536785</xdr:colOff>
      <xdr:row>15</xdr:row>
      <xdr:rowOff>109799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436199</xdr:colOff>
      <xdr:row>16</xdr:row>
      <xdr:rowOff>123838</xdr:rowOff>
    </xdr:from>
    <xdr:to>
      <xdr:col>31</xdr:col>
      <xdr:colOff>602535</xdr:colOff>
      <xdr:row>31</xdr:row>
      <xdr:rowOff>112713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40820</xdr:colOff>
      <xdr:row>4</xdr:row>
      <xdr:rowOff>13153</xdr:rowOff>
    </xdr:from>
    <xdr:to>
      <xdr:col>24</xdr:col>
      <xdr:colOff>188664</xdr:colOff>
      <xdr:row>19</xdr:row>
      <xdr:rowOff>42141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0.3898</cdr:x>
      <cdr:y>0.02434</cdr:y>
    </cdr:from>
    <cdr:to>
      <cdr:x>0.7318</cdr:x>
      <cdr:y>0.13018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E7CA7056-43D1-49D3-82D1-BA789AE8E202}"/>
            </a:ext>
          </a:extLst>
        </cdr:cNvPr>
        <cdr:cNvSpPr txBox="1"/>
      </cdr:nvSpPr>
      <cdr:spPr>
        <a:xfrm xmlns:a="http://schemas.openxmlformats.org/drawingml/2006/main">
          <a:off x="1779822" y="64070"/>
          <a:ext cx="1561581" cy="2786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400"/>
            <a:t>Cash Flow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0.68351</cdr:x>
      <cdr:y>0.15239</cdr:y>
    </cdr:from>
    <cdr:to>
      <cdr:x>0.94711</cdr:x>
      <cdr:y>0.23203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2FB1E3F-44F0-41C6-996F-5AAFBED59AC8}"/>
            </a:ext>
          </a:extLst>
        </cdr:cNvPr>
        <cdr:cNvSpPr txBox="1"/>
      </cdr:nvSpPr>
      <cdr:spPr>
        <a:xfrm xmlns:a="http://schemas.openxmlformats.org/drawingml/2006/main">
          <a:off x="3108261" y="433938"/>
          <a:ext cx="1198725" cy="2267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Unconstrained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381788</xdr:colOff>
      <xdr:row>0</xdr:row>
      <xdr:rowOff>90055</xdr:rowOff>
    </xdr:from>
    <xdr:to>
      <xdr:col>14</xdr:col>
      <xdr:colOff>473228</xdr:colOff>
      <xdr:row>15</xdr:row>
      <xdr:rowOff>90055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533400</xdr:colOff>
          <xdr:row>16</xdr:row>
          <xdr:rowOff>97971</xdr:rowOff>
        </xdr:from>
        <xdr:to>
          <xdr:col>3</xdr:col>
          <xdr:colOff>125186</xdr:colOff>
          <xdr:row>18</xdr:row>
          <xdr:rowOff>136071</xdr:rowOff>
        </xdr:to>
        <xdr:sp macro="" textlink="">
          <xdr:nvSpPr>
            <xdr:cNvPr id="4097" name="Spinner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49</xdr:row>
      <xdr:rowOff>0</xdr:rowOff>
    </xdr:from>
    <xdr:to>
      <xdr:col>7</xdr:col>
      <xdr:colOff>82475</xdr:colOff>
      <xdr:row>64</xdr:row>
      <xdr:rowOff>3935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0</xdr:row>
      <xdr:rowOff>76200</xdr:rowOff>
    </xdr:from>
    <xdr:to>
      <xdr:col>7</xdr:col>
      <xdr:colOff>233800</xdr:colOff>
      <xdr:row>15</xdr:row>
      <xdr:rowOff>128449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352425</xdr:colOff>
      <xdr:row>15</xdr:row>
      <xdr:rowOff>161925</xdr:rowOff>
    </xdr:from>
    <xdr:to>
      <xdr:col>14</xdr:col>
      <xdr:colOff>605679</xdr:colOff>
      <xdr:row>31</xdr:row>
      <xdr:rowOff>25213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0.427</cdr:x>
      <cdr:y>0.04599</cdr:y>
    </cdr:from>
    <cdr:to>
      <cdr:x>0.68027</cdr:x>
      <cdr:y>0.15579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5364882-EE96-44AC-8B0D-712B30FB7EC5}"/>
            </a:ext>
          </a:extLst>
        </cdr:cNvPr>
        <cdr:cNvSpPr txBox="1"/>
      </cdr:nvSpPr>
      <cdr:spPr>
        <a:xfrm xmlns:a="http://schemas.openxmlformats.org/drawingml/2006/main">
          <a:off x="1991298" y="127659"/>
          <a:ext cx="11811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/>
            <a:t>Cash Flow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505197</xdr:colOff>
      <xdr:row>5</xdr:row>
      <xdr:rowOff>25587</xdr:rowOff>
    </xdr:from>
    <xdr:to>
      <xdr:col>14</xdr:col>
      <xdr:colOff>201705</xdr:colOff>
      <xdr:row>6</xdr:row>
      <xdr:rowOff>112059</xdr:rowOff>
    </xdr:to>
    <xdr:sp macro="" textlink="">
      <xdr:nvSpPr>
        <xdr:cNvPr id="2" name="&quot;Not Allowed&quot; Symbol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707903" y="1146175"/>
          <a:ext cx="301626" cy="276972"/>
        </a:xfrm>
        <a:prstGeom prst="noSmoking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265391</xdr:colOff>
      <xdr:row>10</xdr:row>
      <xdr:rowOff>49305</xdr:rowOff>
    </xdr:from>
    <xdr:to>
      <xdr:col>17</xdr:col>
      <xdr:colOff>244288</xdr:colOff>
      <xdr:row>25</xdr:row>
      <xdr:rowOff>99918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347382</xdr:colOff>
      <xdr:row>5</xdr:row>
      <xdr:rowOff>78441</xdr:rowOff>
    </xdr:from>
    <xdr:to>
      <xdr:col>22</xdr:col>
      <xdr:colOff>43890</xdr:colOff>
      <xdr:row>6</xdr:row>
      <xdr:rowOff>164913</xdr:rowOff>
    </xdr:to>
    <xdr:sp macro="" textlink="">
      <xdr:nvSpPr>
        <xdr:cNvPr id="4" name="&quot;Not Allowed&quot; Symbol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391029" y="1199029"/>
          <a:ext cx="301626" cy="276972"/>
        </a:xfrm>
        <a:prstGeom prst="noSmoking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3</xdr:col>
      <xdr:colOff>406900</xdr:colOff>
      <xdr:row>0</xdr:row>
      <xdr:rowOff>519424</xdr:rowOff>
    </xdr:to>
    <xdr:pic>
      <xdr:nvPicPr>
        <xdr:cNvPr id="2" name="PM 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9130" y="0"/>
          <a:ext cx="1668010" cy="519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3"/>
  <sheetViews>
    <sheetView zoomScale="84" zoomScaleNormal="84" workbookViewId="0">
      <selection activeCell="AG14" sqref="AG14"/>
    </sheetView>
  </sheetViews>
  <sheetFormatPr defaultRowHeight="14.6" x14ac:dyDescent="0.4"/>
  <cols>
    <col min="1" max="1" width="26.69140625" customWidth="1"/>
    <col min="3" max="3" width="11" customWidth="1"/>
    <col min="4" max="4" width="10.69140625" customWidth="1"/>
    <col min="5" max="9" width="14.53515625" customWidth="1"/>
    <col min="10" max="11" width="11.15234375" customWidth="1"/>
    <col min="12" max="13" width="9.84375" customWidth="1"/>
    <col min="14" max="14" width="10.23046875" customWidth="1"/>
    <col min="15" max="31" width="8.84375" customWidth="1"/>
  </cols>
  <sheetData>
    <row r="1" spans="1:17" x14ac:dyDescent="0.4">
      <c r="A1" s="55" t="s">
        <v>94</v>
      </c>
    </row>
    <row r="3" spans="1:17" x14ac:dyDescent="0.4">
      <c r="A3" t="s">
        <v>91</v>
      </c>
      <c r="C3" s="54">
        <v>200000</v>
      </c>
      <c r="D3" t="s">
        <v>92</v>
      </c>
    </row>
    <row r="6" spans="1:17" x14ac:dyDescent="0.4">
      <c r="A6" s="34" t="s">
        <v>64</v>
      </c>
      <c r="C6" t="s">
        <v>16</v>
      </c>
      <c r="D6" t="s">
        <v>89</v>
      </c>
      <c r="F6" t="s">
        <v>208</v>
      </c>
      <c r="G6" t="s">
        <v>209</v>
      </c>
      <c r="H6" t="s">
        <v>210</v>
      </c>
      <c r="I6" t="s">
        <v>211</v>
      </c>
      <c r="J6" t="s">
        <v>207</v>
      </c>
      <c r="N6" s="64"/>
      <c r="O6" s="64"/>
      <c r="Q6" s="64"/>
    </row>
    <row r="7" spans="1:17" x14ac:dyDescent="0.4">
      <c r="A7" s="6" t="s">
        <v>57</v>
      </c>
      <c r="C7" s="43">
        <v>0.12772027192456795</v>
      </c>
      <c r="D7" s="42">
        <v>1</v>
      </c>
      <c r="F7" s="43">
        <v>0</v>
      </c>
      <c r="G7" s="43">
        <v>0.16666666666666666</v>
      </c>
      <c r="H7" s="43">
        <v>0</v>
      </c>
      <c r="I7" s="43">
        <v>0</v>
      </c>
      <c r="J7" s="43">
        <v>1.0000000000000002</v>
      </c>
      <c r="K7" s="43">
        <v>0.88482007468884882</v>
      </c>
      <c r="L7" s="43">
        <v>0.51045581549918695</v>
      </c>
      <c r="M7" s="43">
        <v>0.25692531480333236</v>
      </c>
      <c r="N7" s="43">
        <v>0.129494903187579</v>
      </c>
      <c r="O7" s="43">
        <v>5.0529615339753912E-2</v>
      </c>
      <c r="Q7" s="43">
        <v>0.12772027192456795</v>
      </c>
    </row>
    <row r="8" spans="1:17" x14ac:dyDescent="0.4">
      <c r="A8" s="6" t="s">
        <v>58</v>
      </c>
      <c r="C8" s="43">
        <v>0</v>
      </c>
      <c r="D8" s="42">
        <v>1</v>
      </c>
      <c r="F8" s="43">
        <v>0</v>
      </c>
      <c r="G8" s="43">
        <v>0.16666666666666666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v>0</v>
      </c>
      <c r="Q8" s="43">
        <v>0</v>
      </c>
    </row>
    <row r="9" spans="1:17" x14ac:dyDescent="0.4">
      <c r="A9" s="6" t="s">
        <v>59</v>
      </c>
      <c r="C9" s="43">
        <v>0.5</v>
      </c>
      <c r="D9" s="42">
        <v>0.5</v>
      </c>
      <c r="F9" s="43">
        <v>2.6053239791895083E-2</v>
      </c>
      <c r="G9" s="43">
        <v>0.16666666666666666</v>
      </c>
      <c r="H9" s="43">
        <v>0.74999999999999989</v>
      </c>
      <c r="I9" s="43">
        <v>0.5</v>
      </c>
      <c r="J9" s="43">
        <v>0</v>
      </c>
      <c r="K9" s="43">
        <v>0</v>
      </c>
      <c r="L9" s="43">
        <v>0.1467738238119472</v>
      </c>
      <c r="M9" s="43">
        <v>0.39355465763948727</v>
      </c>
      <c r="N9" s="43">
        <v>0.5</v>
      </c>
      <c r="O9" s="43">
        <v>0.5</v>
      </c>
      <c r="Q9" s="43">
        <v>0.5</v>
      </c>
    </row>
    <row r="10" spans="1:17" x14ac:dyDescent="0.4">
      <c r="A10" s="6" t="s">
        <v>60</v>
      </c>
      <c r="C10" s="43">
        <v>8.4024844361033045E-3</v>
      </c>
      <c r="D10" s="42">
        <v>1</v>
      </c>
      <c r="F10" s="43">
        <v>0</v>
      </c>
      <c r="G10" s="43">
        <v>0.16666666666666666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v>0</v>
      </c>
      <c r="Q10" s="43">
        <v>8.4024844361033045E-3</v>
      </c>
    </row>
    <row r="11" spans="1:17" x14ac:dyDescent="0.4">
      <c r="A11" s="6" t="s">
        <v>62</v>
      </c>
      <c r="C11" s="43">
        <v>0.25</v>
      </c>
      <c r="D11" s="42">
        <v>0.25</v>
      </c>
      <c r="F11" s="43">
        <v>0.97394676020810489</v>
      </c>
      <c r="G11" s="43">
        <v>0.16666666666666666</v>
      </c>
      <c r="H11" s="43">
        <v>0.25</v>
      </c>
      <c r="I11" s="43">
        <v>0.25</v>
      </c>
      <c r="J11" s="43">
        <v>0</v>
      </c>
      <c r="K11" s="43">
        <v>0.11517992531115108</v>
      </c>
      <c r="L11" s="43">
        <v>0.25</v>
      </c>
      <c r="M11" s="43">
        <v>0.25</v>
      </c>
      <c r="N11" s="43">
        <v>0.25</v>
      </c>
      <c r="O11" s="43">
        <v>0.25</v>
      </c>
      <c r="Q11" s="43">
        <v>0.25</v>
      </c>
    </row>
    <row r="12" spans="1:17" x14ac:dyDescent="0.4">
      <c r="A12" s="6" t="s">
        <v>61</v>
      </c>
      <c r="C12" s="16">
        <f>1-SUM(C7:C11)</f>
        <v>0.11387724363932883</v>
      </c>
      <c r="F12" s="16">
        <v>0</v>
      </c>
      <c r="G12" s="16">
        <v>0.16666666666666674</v>
      </c>
      <c r="H12" s="16">
        <v>0</v>
      </c>
      <c r="I12" s="16">
        <v>0.25</v>
      </c>
      <c r="J12" s="16">
        <v>0</v>
      </c>
      <c r="K12" s="16">
        <v>0</v>
      </c>
      <c r="L12" s="16">
        <v>9.2770360688865905E-2</v>
      </c>
      <c r="M12" s="16">
        <v>9.9520027557180368E-2</v>
      </c>
      <c r="N12" s="16">
        <v>0.12050509681242105</v>
      </c>
      <c r="O12" s="16">
        <v>0.19947038466024614</v>
      </c>
      <c r="Q12" s="16">
        <v>0.11387724363932883</v>
      </c>
    </row>
    <row r="13" spans="1:17" x14ac:dyDescent="0.4">
      <c r="A13" s="6" t="s">
        <v>31</v>
      </c>
      <c r="C13" s="17">
        <f>SUM(Portfolio)</f>
        <v>1</v>
      </c>
      <c r="F13" s="17">
        <v>1</v>
      </c>
      <c r="G13" s="17">
        <v>1</v>
      </c>
      <c r="H13" s="17">
        <v>0.99999999999999989</v>
      </c>
      <c r="I13" s="17">
        <v>1</v>
      </c>
      <c r="J13" s="17">
        <v>1.0000000000000002</v>
      </c>
      <c r="K13" s="17">
        <v>0.99999999999999989</v>
      </c>
      <c r="L13" s="17">
        <v>1</v>
      </c>
      <c r="M13" s="17">
        <v>1</v>
      </c>
      <c r="N13" s="17">
        <v>1</v>
      </c>
      <c r="O13" s="17">
        <v>1</v>
      </c>
      <c r="Q13" s="17">
        <v>1</v>
      </c>
    </row>
    <row r="14" spans="1:17" x14ac:dyDescent="0.4">
      <c r="A14" s="6"/>
      <c r="C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Q14" s="17"/>
    </row>
    <row r="15" spans="1:17" x14ac:dyDescent="0.4">
      <c r="A15" s="30" t="s">
        <v>34</v>
      </c>
      <c r="C15" s="52">
        <v>315000</v>
      </c>
      <c r="F15" s="52">
        <v>250000</v>
      </c>
      <c r="G15" s="52">
        <v>250000</v>
      </c>
      <c r="H15" s="52">
        <v>250000</v>
      </c>
      <c r="I15" s="52">
        <v>250000</v>
      </c>
      <c r="J15" s="52">
        <v>250000</v>
      </c>
      <c r="K15" s="52">
        <v>280000</v>
      </c>
      <c r="L15" s="52">
        <v>300000</v>
      </c>
      <c r="M15" s="52">
        <v>310000</v>
      </c>
      <c r="N15" s="52">
        <v>315000</v>
      </c>
      <c r="O15" s="52">
        <v>318000</v>
      </c>
      <c r="Q15" s="52">
        <v>315000</v>
      </c>
    </row>
    <row r="16" spans="1:17" x14ac:dyDescent="0.4">
      <c r="A16" s="30" t="s">
        <v>47</v>
      </c>
      <c r="C16" s="53">
        <f>(C15/Investment)^0.2-1</f>
        <v>9.5105881968669426E-2</v>
      </c>
      <c r="F16" s="53">
        <v>4.5639552591273169E-2</v>
      </c>
      <c r="G16" s="53">
        <v>4.5639552591273169E-2</v>
      </c>
      <c r="H16" s="53">
        <v>4.5639552591273169E-2</v>
      </c>
      <c r="I16" s="53">
        <v>4.5639552591273169E-2</v>
      </c>
      <c r="J16" s="53">
        <v>4.5639552591273169E-2</v>
      </c>
      <c r="K16" s="53">
        <v>6.9610375725068785E-2</v>
      </c>
      <c r="L16" s="53">
        <v>8.4471771197698553E-2</v>
      </c>
      <c r="M16" s="53">
        <v>9.1607069589288548E-2</v>
      </c>
      <c r="N16" s="53">
        <v>9.5105881968669426E-2</v>
      </c>
      <c r="O16" s="53">
        <v>9.7183896694939431E-2</v>
      </c>
      <c r="Q16" s="53">
        <v>9.5105881968669426E-2</v>
      </c>
    </row>
    <row r="18" spans="1:18" x14ac:dyDescent="0.4">
      <c r="A18" s="6" t="s">
        <v>21</v>
      </c>
      <c r="C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Q18" s="17"/>
    </row>
    <row r="19" spans="1:18" x14ac:dyDescent="0.4">
      <c r="A19" s="29" t="s">
        <v>33</v>
      </c>
      <c r="C19" s="46">
        <f>AVERAGE(Fcst_Yr_5)</f>
        <v>315000.00000067992</v>
      </c>
      <c r="F19" s="46">
        <v>349060.50935753924</v>
      </c>
      <c r="G19" s="46">
        <v>300660.82827037218</v>
      </c>
      <c r="H19" s="46">
        <v>320292.51766647684</v>
      </c>
      <c r="I19" s="46">
        <v>319919.68965328683</v>
      </c>
      <c r="J19" s="46">
        <v>270875.39954324288</v>
      </c>
      <c r="K19" s="46">
        <v>280000.00000000041</v>
      </c>
      <c r="L19" s="46">
        <v>299999.99999972241</v>
      </c>
      <c r="M19" s="46">
        <v>310000.00000055926</v>
      </c>
      <c r="N19" s="46">
        <v>314999.99999938556</v>
      </c>
      <c r="O19" s="46">
        <v>317999.99999999971</v>
      </c>
      <c r="Q19" s="46">
        <v>315000.00000067992</v>
      </c>
    </row>
    <row r="20" spans="1:18" x14ac:dyDescent="0.4">
      <c r="A20" s="29" t="s">
        <v>49</v>
      </c>
      <c r="C20" s="46">
        <f>C19-C15</f>
        <v>6.7992368713021278E-7</v>
      </c>
      <c r="F20" s="46">
        <v>99060.509357539238</v>
      </c>
      <c r="G20" s="46">
        <v>50660.828270372178</v>
      </c>
      <c r="H20" s="46">
        <v>70292.517666476837</v>
      </c>
      <c r="I20" s="46">
        <v>69919.689653286827</v>
      </c>
      <c r="J20" s="46">
        <v>20875.399543242878</v>
      </c>
      <c r="K20" s="46">
        <v>0</v>
      </c>
      <c r="L20" s="46">
        <v>-2.7759233489632607E-7</v>
      </c>
      <c r="M20" s="46">
        <v>5.5925920605659485E-7</v>
      </c>
      <c r="N20" s="46">
        <v>-6.1444006860256195E-7</v>
      </c>
      <c r="O20" s="46">
        <v>0</v>
      </c>
      <c r="Q20" s="46">
        <v>6.7992368713021278E-7</v>
      </c>
    </row>
    <row r="21" spans="1:18" x14ac:dyDescent="0.4">
      <c r="A21" s="29" t="s">
        <v>36</v>
      </c>
      <c r="C21" s="24">
        <f>(C19/Investment)^0.2-1</f>
        <v>9.5105881969142159E-2</v>
      </c>
      <c r="F21" s="24">
        <v>0.11782583949906611</v>
      </c>
      <c r="G21" s="24">
        <v>8.4949117194367041E-2</v>
      </c>
      <c r="H21" s="24">
        <v>9.8761312637944521E-2</v>
      </c>
      <c r="I21" s="24">
        <v>9.8505396658457922E-2</v>
      </c>
      <c r="J21" s="24">
        <v>6.254642360157292E-2</v>
      </c>
      <c r="K21" s="24">
        <v>6.9610375725069229E-2</v>
      </c>
      <c r="L21" s="24">
        <v>8.4471771197497825E-2</v>
      </c>
      <c r="M21" s="24">
        <v>9.1607069589682455E-2</v>
      </c>
      <c r="N21" s="24">
        <v>9.5105881968242212E-2</v>
      </c>
      <c r="O21" s="24">
        <v>9.7183896694939209E-2</v>
      </c>
      <c r="Q21" s="24">
        <v>9.5105881969142159E-2</v>
      </c>
    </row>
    <row r="22" spans="1:18" x14ac:dyDescent="0.4">
      <c r="A22" s="29" t="s">
        <v>40</v>
      </c>
      <c r="C22" s="46">
        <f>_xlfn.STDEV.S(Fcst_Yr_5)</f>
        <v>102741.36002013551</v>
      </c>
      <c r="F22" s="46">
        <v>115874.01022181995</v>
      </c>
      <c r="G22" s="46">
        <v>104660.92101268994</v>
      </c>
      <c r="H22" s="46">
        <v>107727.09667478219</v>
      </c>
      <c r="I22" s="46">
        <v>107931.30709704047</v>
      </c>
      <c r="J22" s="46">
        <v>79772.32957825085</v>
      </c>
      <c r="K22" s="46">
        <v>80832.629405949978</v>
      </c>
      <c r="L22" s="46">
        <v>89873.659502326846</v>
      </c>
      <c r="M22" s="46">
        <v>98085.922264515</v>
      </c>
      <c r="N22" s="46">
        <v>102412.01558975117</v>
      </c>
      <c r="O22" s="46">
        <v>105557.17359147755</v>
      </c>
      <c r="Q22" s="46">
        <v>102741.36002013551</v>
      </c>
    </row>
    <row r="23" spans="1:18" ht="29.15" hidden="1" x14ac:dyDescent="0.4">
      <c r="A23" s="29" t="s">
        <v>48</v>
      </c>
      <c r="C23" s="51">
        <f>D59</f>
        <v>183032.99839333977</v>
      </c>
      <c r="D23" s="44"/>
      <c r="E23" s="44"/>
      <c r="F23" s="51">
        <v>199380.16956471326</v>
      </c>
      <c r="G23" s="51">
        <v>167779.74714620493</v>
      </c>
      <c r="H23" s="51">
        <v>180760.65976795187</v>
      </c>
      <c r="I23" s="51">
        <v>183193.62878933383</v>
      </c>
      <c r="J23" s="51">
        <v>166754.40170762871</v>
      </c>
      <c r="K23" s="51">
        <v>174837.46776183677</v>
      </c>
      <c r="L23" s="51">
        <v>181465.7615788173</v>
      </c>
      <c r="M23" s="51">
        <v>182631.83852564488</v>
      </c>
      <c r="N23" s="51">
        <v>182816.7950000258</v>
      </c>
      <c r="O23" s="51">
        <v>183642.79656404638</v>
      </c>
      <c r="Q23" s="51">
        <v>183032.99839333977</v>
      </c>
    </row>
    <row r="24" spans="1:18" x14ac:dyDescent="0.4">
      <c r="A24" s="29" t="s">
        <v>90</v>
      </c>
      <c r="C24" s="46">
        <f>C19-C23</f>
        <v>131967.00160734015</v>
      </c>
      <c r="F24" s="46">
        <v>149680.33979282598</v>
      </c>
      <c r="G24" s="46">
        <v>132881.08112416725</v>
      </c>
      <c r="H24" s="46">
        <v>139531.85789852496</v>
      </c>
      <c r="I24" s="46">
        <v>136726.060863953</v>
      </c>
      <c r="J24" s="46">
        <v>104120.99783561417</v>
      </c>
      <c r="K24" s="46">
        <v>105162.53223816364</v>
      </c>
      <c r="L24" s="46">
        <v>118534.23842090511</v>
      </c>
      <c r="M24" s="46">
        <v>127368.16147491438</v>
      </c>
      <c r="N24" s="46">
        <v>132183.20499935976</v>
      </c>
      <c r="O24" s="46">
        <v>134357.20343595333</v>
      </c>
      <c r="Q24" s="46">
        <v>131967.00160734015</v>
      </c>
    </row>
    <row r="25" spans="1:18" ht="15.9" x14ac:dyDescent="0.45">
      <c r="A25" s="29" t="s">
        <v>35</v>
      </c>
      <c r="C25" s="45">
        <f>_xlfn.PERCENTRANK.EXC(Fcst_Yr_5,Investment)</f>
        <v>0.15</v>
      </c>
      <c r="D25" s="44"/>
      <c r="E25" s="44"/>
      <c r="F25" s="45">
        <v>0.1</v>
      </c>
      <c r="G25" s="45">
        <v>0.186</v>
      </c>
      <c r="H25" s="45">
        <v>0.14899999999999999</v>
      </c>
      <c r="I25" s="45">
        <v>0.154</v>
      </c>
      <c r="J25" s="45">
        <v>0.20100000000000001</v>
      </c>
      <c r="K25" s="45">
        <v>0.18099999999999999</v>
      </c>
      <c r="L25" s="45">
        <v>0.153</v>
      </c>
      <c r="M25" s="45">
        <v>0.15</v>
      </c>
      <c r="N25" s="45">
        <v>0.14799999999999999</v>
      </c>
      <c r="O25" s="45">
        <v>0.15</v>
      </c>
      <c r="Q25" s="45">
        <v>0.15</v>
      </c>
    </row>
    <row r="26" spans="1:18" x14ac:dyDescent="0.4">
      <c r="A26" s="30" t="s">
        <v>95</v>
      </c>
      <c r="C26" s="56">
        <f ca="1">NOW()</f>
        <v>43737.195675925926</v>
      </c>
      <c r="D26" s="44"/>
      <c r="E26" s="44"/>
      <c r="F26" s="56">
        <v>43706.307300925924</v>
      </c>
      <c r="G26" s="56">
        <v>43706.307528240737</v>
      </c>
      <c r="H26" s="56">
        <v>43706.30941736111</v>
      </c>
      <c r="I26" s="56">
        <v>43706.311120254628</v>
      </c>
      <c r="J26" s="56">
        <v>43706.313446527776</v>
      </c>
      <c r="K26" s="56">
        <v>43706.315270023151</v>
      </c>
      <c r="L26" s="56">
        <v>43706.315954166668</v>
      </c>
      <c r="M26" s="56">
        <v>43706.316381712961</v>
      </c>
      <c r="N26" s="56">
        <v>43706.316866435183</v>
      </c>
      <c r="O26" s="56">
        <v>43706.321422337962</v>
      </c>
      <c r="Q26" s="56">
        <v>43706.32590787037</v>
      </c>
    </row>
    <row r="27" spans="1:18" x14ac:dyDescent="0.4">
      <c r="A27" s="6"/>
      <c r="C27" s="20"/>
    </row>
    <row r="28" spans="1:18" x14ac:dyDescent="0.4">
      <c r="A28" s="21" t="str">
        <f>"Model Simulation "&amp;PM_Index</f>
        <v>Model Simulation 105</v>
      </c>
      <c r="B28" s="22"/>
      <c r="C28" s="23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</row>
    <row r="29" spans="1:18" x14ac:dyDescent="0.4">
      <c r="D29" s="7" t="s">
        <v>46</v>
      </c>
      <c r="E29" s="7" t="s">
        <v>41</v>
      </c>
      <c r="F29" s="7" t="s">
        <v>42</v>
      </c>
      <c r="G29" s="7" t="s">
        <v>43</v>
      </c>
      <c r="H29" s="7" t="s">
        <v>44</v>
      </c>
      <c r="I29" s="7" t="s">
        <v>45</v>
      </c>
    </row>
    <row r="30" spans="1:18" x14ac:dyDescent="0.4">
      <c r="A30" s="6" t="s">
        <v>17</v>
      </c>
      <c r="D30" s="28">
        <v>0</v>
      </c>
      <c r="E30" s="28">
        <v>1</v>
      </c>
      <c r="F30" s="28">
        <v>2</v>
      </c>
      <c r="G30" s="28">
        <v>3</v>
      </c>
      <c r="H30" s="28">
        <v>4</v>
      </c>
      <c r="I30" s="28">
        <v>5</v>
      </c>
    </row>
    <row r="31" spans="1:18" x14ac:dyDescent="0.4">
      <c r="A31" s="6" t="str">
        <f t="shared" ref="A31:A36" si="0">A7</f>
        <v>Dow Jones Industrial</v>
      </c>
      <c r="B31" t="s">
        <v>79</v>
      </c>
      <c r="D31" s="46">
        <f t="shared" ref="D31:D36" si="1">Investment*C7</f>
        <v>25544.05438491359</v>
      </c>
      <c r="E31" s="47">
        <f t="shared" ref="E31:I36" si="2">D31*E44</f>
        <v>30019.150625823051</v>
      </c>
      <c r="F31" s="47">
        <f t="shared" si="2"/>
        <v>35900.412256819938</v>
      </c>
      <c r="G31" s="47">
        <f t="shared" si="2"/>
        <v>42225.583200431181</v>
      </c>
      <c r="H31" s="47">
        <f t="shared" si="2"/>
        <v>44072.288592167213</v>
      </c>
      <c r="I31" s="47">
        <f t="shared" si="2"/>
        <v>48561.192192954033</v>
      </c>
    </row>
    <row r="32" spans="1:18" x14ac:dyDescent="0.4">
      <c r="A32" s="6" t="str">
        <f t="shared" si="0"/>
        <v>SP 500</v>
      </c>
      <c r="B32" t="s">
        <v>79</v>
      </c>
      <c r="D32" s="46">
        <f t="shared" si="1"/>
        <v>0</v>
      </c>
      <c r="E32" s="47">
        <f t="shared" si="2"/>
        <v>0</v>
      </c>
      <c r="F32" s="47">
        <f t="shared" si="2"/>
        <v>0</v>
      </c>
      <c r="G32" s="47">
        <f t="shared" si="2"/>
        <v>0</v>
      </c>
      <c r="H32" s="47">
        <f t="shared" si="2"/>
        <v>0</v>
      </c>
      <c r="I32" s="47">
        <f t="shared" si="2"/>
        <v>0</v>
      </c>
    </row>
    <row r="33" spans="1:10" x14ac:dyDescent="0.4">
      <c r="A33" s="6" t="str">
        <f t="shared" si="0"/>
        <v>Mid Cap</v>
      </c>
      <c r="B33" t="s">
        <v>79</v>
      </c>
      <c r="D33" s="46">
        <f t="shared" si="1"/>
        <v>100000</v>
      </c>
      <c r="E33" s="47">
        <f t="shared" si="2"/>
        <v>116665.28427983043</v>
      </c>
      <c r="F33" s="47">
        <f t="shared" si="2"/>
        <v>152538.26397749555</v>
      </c>
      <c r="G33" s="47">
        <f t="shared" si="2"/>
        <v>194104.12002128205</v>
      </c>
      <c r="H33" s="47">
        <f t="shared" si="2"/>
        <v>214796.23163936861</v>
      </c>
      <c r="I33" s="47">
        <f t="shared" si="2"/>
        <v>232597.33403946785</v>
      </c>
    </row>
    <row r="34" spans="1:10" x14ac:dyDescent="0.4">
      <c r="A34" s="6" t="str">
        <f t="shared" si="0"/>
        <v>Small Cap Growth</v>
      </c>
      <c r="B34" t="s">
        <v>79</v>
      </c>
      <c r="D34" s="46">
        <f t="shared" si="1"/>
        <v>1680.4968872206609</v>
      </c>
      <c r="E34" s="47">
        <f t="shared" si="2"/>
        <v>1983.2987665982528</v>
      </c>
      <c r="F34" s="47">
        <f t="shared" si="2"/>
        <v>2900.2192394602189</v>
      </c>
      <c r="G34" s="47">
        <f t="shared" si="2"/>
        <v>3818.0936273142202</v>
      </c>
      <c r="H34" s="47">
        <f t="shared" si="2"/>
        <v>4090.4587170732048</v>
      </c>
      <c r="I34" s="47">
        <f t="shared" si="2"/>
        <v>4682.3198522416715</v>
      </c>
    </row>
    <row r="35" spans="1:10" x14ac:dyDescent="0.4">
      <c r="A35" s="6" t="str">
        <f t="shared" si="0"/>
        <v>Small Cap Value</v>
      </c>
      <c r="B35" t="s">
        <v>79</v>
      </c>
      <c r="D35" s="46">
        <f t="shared" si="1"/>
        <v>50000</v>
      </c>
      <c r="E35" s="47">
        <f t="shared" si="2"/>
        <v>53702.759357559415</v>
      </c>
      <c r="F35" s="47">
        <f t="shared" si="2"/>
        <v>72377.119501065899</v>
      </c>
      <c r="G35" s="47">
        <f t="shared" si="2"/>
        <v>90615.6046725903</v>
      </c>
      <c r="H35" s="47">
        <f t="shared" si="2"/>
        <v>105613.34277497517</v>
      </c>
      <c r="I35" s="47">
        <f t="shared" si="2"/>
        <v>111547.38342075722</v>
      </c>
    </row>
    <row r="36" spans="1:10" x14ac:dyDescent="0.4">
      <c r="A36" s="6" t="str">
        <f t="shared" si="0"/>
        <v>Energy</v>
      </c>
      <c r="B36" t="s">
        <v>79</v>
      </c>
      <c r="D36" s="46">
        <f t="shared" si="1"/>
        <v>22775.448727865765</v>
      </c>
      <c r="E36" s="47">
        <f t="shared" si="2"/>
        <v>31717.006948247796</v>
      </c>
      <c r="F36" s="47">
        <f t="shared" si="2"/>
        <v>36462.912308343693</v>
      </c>
      <c r="G36" s="47">
        <f t="shared" si="2"/>
        <v>39808.622416220358</v>
      </c>
      <c r="H36" s="47">
        <f t="shared" si="2"/>
        <v>58582.997533691807</v>
      </c>
      <c r="I36" s="47">
        <f t="shared" si="2"/>
        <v>70006.638623726991</v>
      </c>
    </row>
    <row r="37" spans="1:10" x14ac:dyDescent="0.4">
      <c r="A37" s="6" t="s">
        <v>18</v>
      </c>
      <c r="B37" t="s">
        <v>79</v>
      </c>
      <c r="D37" s="48">
        <f t="shared" ref="D37:I37" si="3">SUM(D31:D36)</f>
        <v>200000</v>
      </c>
      <c r="E37" s="49">
        <f t="shared" si="3"/>
        <v>234087.49997805891</v>
      </c>
      <c r="F37" s="49">
        <f t="shared" si="3"/>
        <v>300178.9272831853</v>
      </c>
      <c r="G37" s="49">
        <f t="shared" si="3"/>
        <v>370572.02393783815</v>
      </c>
      <c r="H37" s="49">
        <f t="shared" si="3"/>
        <v>427155.31925727602</v>
      </c>
      <c r="I37" s="50">
        <f t="shared" si="3"/>
        <v>467394.8681291478</v>
      </c>
    </row>
    <row r="38" spans="1:10" x14ac:dyDescent="0.4">
      <c r="A38" s="6" t="s">
        <v>50</v>
      </c>
      <c r="I38" s="38">
        <f>(I37/Investment)^0.2-1</f>
        <v>0.18503393958482572</v>
      </c>
    </row>
    <row r="39" spans="1:10" x14ac:dyDescent="0.4">
      <c r="A39" s="6" t="s">
        <v>73</v>
      </c>
      <c r="I39" s="17">
        <f>_xlfn.PERCENTRANK.EXC(Fcst_Yr_5,I37)</f>
        <v>0.92900000000000005</v>
      </c>
    </row>
    <row r="40" spans="1:10" x14ac:dyDescent="0.4">
      <c r="A40" s="6"/>
      <c r="J40" s="40"/>
    </row>
    <row r="41" spans="1:10" x14ac:dyDescent="0.4">
      <c r="A41" s="6" t="s">
        <v>38</v>
      </c>
      <c r="E41" s="27">
        <v>12</v>
      </c>
      <c r="F41" s="27">
        <v>15</v>
      </c>
      <c r="G41" s="27">
        <v>21</v>
      </c>
      <c r="H41" s="27">
        <v>24</v>
      </c>
      <c r="I41" s="27">
        <v>90</v>
      </c>
    </row>
    <row r="42" spans="1:10" x14ac:dyDescent="0.4">
      <c r="A42" s="6" t="s">
        <v>19</v>
      </c>
      <c r="E42" s="26">
        <f>INDEX( 'SIPS ETF'!$A$4:$A$19, INT( MOD((( MOD( (Model!E41+1000000)^2 + (Model!E41+1000000)*(PM_Index+10000000), 99999989 )) + 1000007 ) * (( MOD( (PM_Index+10000000)^2 + (PM_Index+10000000) * ( MOD( (Model!E41+1000000)^2 + (Model!E41+1000000)*(PM_Index+10000000), 99999989 )), 99999989 )) + 1000013 ), 2147483647 ) / 2147483647 * ROWS( 'SIPS ETF'!$A$4:$A$19 ) * COLUMNS( 'SIPS ETF'!$A$4:$A$19 )) + 1 )</f>
        <v>2007</v>
      </c>
      <c r="F42" s="26">
        <f>INDEX( 'SIPS ETF'!$A$4:$A$19, INT( MOD((( MOD( (Model!F41+1000000)^2 + (Model!F41+1000000)*(PM_Index+10000000), 99999989 )) + 1000007 ) * (( MOD( (PM_Index+10000000)^2 + (PM_Index+10000000) * ( MOD( (Model!F41+1000000)^2 + (Model!F41+1000000)*(PM_Index+10000000), 99999989 )), 99999989 )) + 1000013 ), 2147483647 ) / 2147483647 * ROWS( 'SIPS ETF'!$A$4:$A$19 ) * COLUMNS( 'SIPS ETF'!$A$4:$A$19 )) + 1 )</f>
        <v>2003</v>
      </c>
      <c r="G42" s="26">
        <f>INDEX( 'SIPS ETF'!$A$4:$A$19, INT( MOD((( MOD( (Model!G41+1000000)^2 + (Model!G41+1000000)*(PM_Index+10000000), 99999989 )) + 1000007 ) * (( MOD( (PM_Index+10000000)^2 + (PM_Index+10000000) * ( MOD( (Model!G41+1000000)^2 + (Model!G41+1000000)*(PM_Index+10000000), 99999989 )), 99999989 )) + 1000013 ), 2147483647 ) / 2147483647 * ROWS( 'SIPS ETF'!$A$4:$A$19 ) * COLUMNS( 'SIPS ETF'!$A$4:$A$19 )) + 1 )</f>
        <v>2010</v>
      </c>
      <c r="H42" s="26">
        <f>INDEX( 'SIPS ETF'!$A$4:$A$19, INT( MOD((( MOD( (Model!H41+1000000)^2 + (Model!H41+1000000)*(PM_Index+10000000), 99999989 )) + 1000007 ) * (( MOD( (PM_Index+10000000)^2 + (PM_Index+10000000) * ( MOD( (Model!H41+1000000)^2 + (Model!H41+1000000)*(PM_Index+10000000), 99999989 )), 99999989 )) + 1000013 ), 2147483647 ) / 2147483647 * ROWS( 'SIPS ETF'!$A$4:$A$19 ) * COLUMNS( 'SIPS ETF'!$A$4:$A$19 )) + 1 )</f>
        <v>2004</v>
      </c>
      <c r="I42" s="37">
        <f>INDEX( 'SIPS ETF'!$A$4:$A$19, INT( MOD((( MOD( (Model!I41+1000000)^2 + (Model!I41+1000000)*(PM_Index+10000000), 99999989 )) + 1000007 ) * (( MOD( (PM_Index+10000000)^2 + (PM_Index+10000000) * ( MOD( (Model!I41+1000000)^2 + (Model!I41+1000000)*(PM_Index+10000000), 99999989 )), 99999989 )) + 1000013 ), 2147483647 ) / 2147483647 * ROWS( 'SIPS ETF'!$A$4:$A$19 ) * COLUMNS( 'SIPS ETF'!$A$4:$A$19 )) + 1 )</f>
        <v>2011</v>
      </c>
    </row>
    <row r="43" spans="1:10" x14ac:dyDescent="0.4">
      <c r="A43" s="6" t="s">
        <v>20</v>
      </c>
      <c r="E43" s="13">
        <f>MATCH(E42,'SIPS ETF'!$A$4:$A$19,0)</f>
        <v>10</v>
      </c>
      <c r="F43" s="13">
        <f>MATCH(F42,'SIPS ETF'!$A$4:$A$19,0)</f>
        <v>14</v>
      </c>
      <c r="G43" s="13">
        <f>MATCH(G42,'SIPS ETF'!$A$4:$A$19,0)</f>
        <v>7</v>
      </c>
      <c r="H43" s="13">
        <f>MATCH(H42,'SIPS ETF'!$A$4:$A$19,0)</f>
        <v>13</v>
      </c>
      <c r="I43" s="13">
        <f>MATCH(I42,'SIPS ETF'!$A$4:$A$19,0)</f>
        <v>6</v>
      </c>
    </row>
    <row r="44" spans="1:10" x14ac:dyDescent="0.4">
      <c r="A44" s="6" t="str">
        <f>A7</f>
        <v>Dow Jones Industrial</v>
      </c>
      <c r="B44" s="25" t="s">
        <v>39</v>
      </c>
      <c r="E44" s="14">
        <f>INDEX(s_DIA,Model!E$43)</f>
        <v>1.175191305713492</v>
      </c>
      <c r="F44" s="14">
        <f>INDEX(s_DIA,Model!F$43)</f>
        <v>1.1959169899343425</v>
      </c>
      <c r="G44" s="14">
        <f>INDEX(s_DIA,Model!G$43)</f>
        <v>1.1761865824370767</v>
      </c>
      <c r="H44" s="14">
        <f>INDEX(s_DIA,Model!H$43)</f>
        <v>1.0437342779369161</v>
      </c>
      <c r="I44" s="14">
        <f>INDEX(s_DIA,Model!I$43)</f>
        <v>1.1018531994634064</v>
      </c>
    </row>
    <row r="45" spans="1:10" x14ac:dyDescent="0.4">
      <c r="A45" s="6" t="str">
        <f t="shared" ref="A45:A49" si="4">A8</f>
        <v>SP 500</v>
      </c>
      <c r="B45" s="25" t="s">
        <v>39</v>
      </c>
      <c r="E45" s="14">
        <f>INDEX(s_SPY,Model!E$43)</f>
        <v>1.1433720610277323</v>
      </c>
      <c r="F45" s="14">
        <f>INDEX(s_SPY,Model!F$43)</f>
        <v>1.2091869280109682</v>
      </c>
      <c r="G45" s="14">
        <f>INDEX(s_SPY,Model!G$43)</f>
        <v>1.1667731708595352</v>
      </c>
      <c r="H45" s="14">
        <f>INDEX(s_SPY,Model!H$43)</f>
        <v>1.0923745175995976</v>
      </c>
      <c r="I45" s="14">
        <f>INDEX(s_SPY,Model!I$43)</f>
        <v>1.0802180996161914</v>
      </c>
    </row>
    <row r="46" spans="1:10" x14ac:dyDescent="0.4">
      <c r="A46" s="6" t="str">
        <f t="shared" si="4"/>
        <v>Mid Cap</v>
      </c>
      <c r="B46" s="25" t="s">
        <v>39</v>
      </c>
      <c r="E46" s="14">
        <f>INDEX(s_MDY,Model!E$43)</f>
        <v>1.1666528427983043</v>
      </c>
      <c r="F46" s="14">
        <f>INDEX(s_MDY,Model!F$43)</f>
        <v>1.3074863265375591</v>
      </c>
      <c r="G46" s="14">
        <f>INDEX(s_MDY,Model!G$43)</f>
        <v>1.272494618464511</v>
      </c>
      <c r="H46" s="14">
        <f>INDEX(s_MDY,Model!H$43)</f>
        <v>1.1066031551304414</v>
      </c>
      <c r="I46" s="14">
        <f>INDEX(s_MDY,Model!I$43)</f>
        <v>1.0828743701145853</v>
      </c>
    </row>
    <row r="47" spans="1:10" x14ac:dyDescent="0.4">
      <c r="A47" s="6" t="str">
        <f t="shared" si="4"/>
        <v>Small Cap Growth</v>
      </c>
      <c r="B47" s="25" t="s">
        <v>39</v>
      </c>
      <c r="E47" s="14">
        <f>INDEX(s_SLYG,Model!E$43)</f>
        <v>1.1801859210095829</v>
      </c>
      <c r="F47" s="14">
        <f>INDEX(s_SLYG,Model!F$43)</f>
        <v>1.4623209010686096</v>
      </c>
      <c r="G47" s="14">
        <f>INDEX(s_SLYG,Model!G$43)</f>
        <v>1.3164844834367879</v>
      </c>
      <c r="H47" s="14">
        <f>INDEX(s_SLYG,Model!H$43)</f>
        <v>1.0713353616607291</v>
      </c>
      <c r="I47" s="14">
        <f>INDEX(s_SLYG,Model!I$43)</f>
        <v>1.144693095837416</v>
      </c>
    </row>
    <row r="48" spans="1:10" x14ac:dyDescent="0.4">
      <c r="A48" s="6" t="str">
        <f t="shared" si="4"/>
        <v>Small Cap Value</v>
      </c>
      <c r="B48" s="25" t="s">
        <v>39</v>
      </c>
      <c r="E48" s="14">
        <f>INDEX(s_SLYV,Model!E$43)</f>
        <v>1.0740551871511883</v>
      </c>
      <c r="F48" s="14">
        <f>INDEX(s_SLYV,Model!F$43)</f>
        <v>1.3477355794544998</v>
      </c>
      <c r="G48" s="14">
        <f>INDEX(s_SLYV,Model!G$43)</f>
        <v>1.2519924155209825</v>
      </c>
      <c r="H48" s="14">
        <f>INDEX(s_SLYV,Model!H$43)</f>
        <v>1.1655094412995892</v>
      </c>
      <c r="I48" s="14">
        <f>INDEX(s_SLYV,Model!I$43)</f>
        <v>1.0561864674468775</v>
      </c>
    </row>
    <row r="49" spans="1:18" x14ac:dyDescent="0.4">
      <c r="A49" s="6" t="str">
        <f t="shared" si="4"/>
        <v>Energy</v>
      </c>
      <c r="B49" s="25" t="s">
        <v>39</v>
      </c>
      <c r="E49" s="14">
        <f>INDEX(s_XLE,Model!E$43)</f>
        <v>1.3925963579124583</v>
      </c>
      <c r="F49" s="14">
        <f>INDEX(s_XLE,Model!F$43)</f>
        <v>1.149632825311661</v>
      </c>
      <c r="G49" s="14">
        <f>INDEX(s_XLE,Model!G$43)</f>
        <v>1.0917565245360579</v>
      </c>
      <c r="H49" s="14">
        <f>INDEX(s_XLE,Model!H$43)</f>
        <v>1.4716157952208282</v>
      </c>
      <c r="I49" s="14">
        <f>INDEX(s_XLE,Model!I$43)</f>
        <v>1.1949992586751013</v>
      </c>
    </row>
    <row r="51" spans="1:18" x14ac:dyDescent="0.4">
      <c r="A51" s="21" t="s">
        <v>21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</row>
    <row r="52" spans="1:18" x14ac:dyDescent="0.4">
      <c r="D52" s="19">
        <v>0.1</v>
      </c>
      <c r="E52" s="19">
        <v>0.5</v>
      </c>
      <c r="F52" s="19">
        <v>0.9</v>
      </c>
      <c r="G52" s="19">
        <v>0.99</v>
      </c>
      <c r="J52" t="s">
        <v>93</v>
      </c>
    </row>
    <row r="53" spans="1:18" ht="29.15" x14ac:dyDescent="0.4">
      <c r="B53" s="36"/>
      <c r="C53" s="13" t="s">
        <v>27</v>
      </c>
      <c r="D53" s="13" t="s">
        <v>28</v>
      </c>
      <c r="E53" s="13" t="s">
        <v>29</v>
      </c>
      <c r="F53" s="13" t="s">
        <v>30</v>
      </c>
      <c r="H53" s="7" t="s">
        <v>17</v>
      </c>
      <c r="J53" s="7" t="s">
        <v>85</v>
      </c>
      <c r="K53" t="s">
        <v>76</v>
      </c>
      <c r="L53" s="7" t="s">
        <v>59</v>
      </c>
      <c r="M53" s="39" t="s">
        <v>86</v>
      </c>
      <c r="N53" s="6" t="s">
        <v>87</v>
      </c>
      <c r="O53" t="s">
        <v>61</v>
      </c>
    </row>
    <row r="54" spans="1:18" x14ac:dyDescent="0.4">
      <c r="A54" t="s">
        <v>37</v>
      </c>
      <c r="C54" s="47">
        <f>Investment</f>
        <v>200000</v>
      </c>
      <c r="D54" s="47">
        <f>Investment</f>
        <v>200000</v>
      </c>
      <c r="E54" s="47">
        <f>Investment</f>
        <v>200000</v>
      </c>
      <c r="F54" s="47">
        <f>Investment</f>
        <v>200000</v>
      </c>
      <c r="G54" s="47"/>
      <c r="H54" s="7">
        <v>0</v>
      </c>
      <c r="J54" s="7">
        <v>100</v>
      </c>
      <c r="K54" s="7">
        <v>100</v>
      </c>
      <c r="L54" s="7">
        <v>100</v>
      </c>
      <c r="M54" s="7">
        <v>100</v>
      </c>
      <c r="N54" s="7">
        <v>100</v>
      </c>
      <c r="O54" s="7">
        <v>100</v>
      </c>
    </row>
    <row r="55" spans="1:18" x14ac:dyDescent="0.4">
      <c r="A55" s="6" t="s">
        <v>22</v>
      </c>
      <c r="C55" s="47">
        <f>AVERAGE(Fcst_Yr_1)</f>
        <v>218350.11303565738</v>
      </c>
      <c r="D55" s="47">
        <f>_xlfn.PERCENTILE.EXC(Fcst_Yr_1,D$52)</f>
        <v>190124.4788933043</v>
      </c>
      <c r="E55" s="47">
        <f>_xlfn.PERCENTILE.EXC(Fcst_Yr_1,E$52)</f>
        <v>223560.72967005437</v>
      </c>
      <c r="F55" s="47">
        <f>_xlfn.PERCENTILE.EXC(Fcst_Yr_1,F$52)</f>
        <v>257324.80944832662</v>
      </c>
      <c r="G55" s="47">
        <f>_xlfn.PERCENTILE.EXC(Fcst_Yr_1,G52)</f>
        <v>264330.85567454738</v>
      </c>
      <c r="H55" s="7">
        <v>1</v>
      </c>
      <c r="J55" s="15">
        <v>105.91890366594521</v>
      </c>
      <c r="K55" s="15">
        <v>106.53513808245839</v>
      </c>
      <c r="L55" s="15">
        <v>109.59800540661642</v>
      </c>
      <c r="M55" s="15">
        <v>109.11474142006139</v>
      </c>
      <c r="N55" s="15">
        <v>112.43514156943336</v>
      </c>
      <c r="O55" s="15">
        <v>109.09655474564599</v>
      </c>
    </row>
    <row r="56" spans="1:18" x14ac:dyDescent="0.4">
      <c r="A56" s="6" t="s">
        <v>23</v>
      </c>
      <c r="C56" s="47">
        <f>AVERAGE(Fcst_Yr_2)</f>
        <v>239366.65341880891</v>
      </c>
      <c r="D56" s="47">
        <f>_xlfn.PERCENTILE.EXC(Fcst_Yr_2,D$52)</f>
        <v>160417.70710147693</v>
      </c>
      <c r="E56" s="47">
        <f>_xlfn.PERCENTILE.EXC(Fcst_Yr_2,E$52)</f>
        <v>249259.78092254483</v>
      </c>
      <c r="F56" s="47">
        <f>_xlfn.PERCENTILE.EXC(Fcst_Yr_2,F$52)</f>
        <v>296276.00194919866</v>
      </c>
      <c r="G56" s="47"/>
      <c r="H56" s="7">
        <v>2</v>
      </c>
      <c r="J56" s="15">
        <v>111.60540920237707</v>
      </c>
      <c r="K56" s="15">
        <v>112.99399796903715</v>
      </c>
      <c r="L56" s="15">
        <v>119.38301754710707</v>
      </c>
      <c r="M56" s="15">
        <v>117.74390473174851</v>
      </c>
      <c r="N56" s="15">
        <v>125.9538816573472</v>
      </c>
      <c r="O56" s="15">
        <v>118.58789619027935</v>
      </c>
    </row>
    <row r="57" spans="1:18" x14ac:dyDescent="0.4">
      <c r="A57" s="6" t="s">
        <v>24</v>
      </c>
      <c r="C57" s="47">
        <f>AVERAGE(Fcst_Yr_3)</f>
        <v>262138.74167116842</v>
      </c>
      <c r="D57" s="47">
        <f>_xlfn.PERCENTILE.EXC(Fcst_Yr_3,D$52)</f>
        <v>165777.96824894915</v>
      </c>
      <c r="E57" s="47">
        <f>_xlfn.PERCENTILE.EXC(Fcst_Yr_3,E$52)</f>
        <v>270761.25375876424</v>
      </c>
      <c r="F57" s="47">
        <f>_xlfn.PERCENTILE.EXC(Fcst_Yr_3,F$52)</f>
        <v>337619.37548272533</v>
      </c>
      <c r="G57" s="47"/>
      <c r="H57" s="7">
        <v>3</v>
      </c>
      <c r="J57" s="15">
        <v>118.4154638831466</v>
      </c>
      <c r="K57" s="15">
        <v>120.44809648595488</v>
      </c>
      <c r="L57" s="15">
        <v>130.85913843343241</v>
      </c>
      <c r="M57" s="15">
        <v>128.52343551183398</v>
      </c>
      <c r="N57" s="15">
        <v>141.51832653000258</v>
      </c>
      <c r="O57" s="15">
        <v>130.04416894429295</v>
      </c>
    </row>
    <row r="58" spans="1:18" x14ac:dyDescent="0.4">
      <c r="A58" s="6" t="s">
        <v>25</v>
      </c>
      <c r="C58" s="47">
        <f>AVERAGE(Fcst_Yr_4)</f>
        <v>287069.32214394049</v>
      </c>
      <c r="D58" s="47">
        <f>_xlfn.PERCENTILE.EXC(Fcst_Yr_4,D$52)</f>
        <v>173276.94516717439</v>
      </c>
      <c r="E58" s="47">
        <f>_xlfn.PERCENTILE.EXC(Fcst_Yr_4,E$52)</f>
        <v>291986.9830639445</v>
      </c>
      <c r="F58" s="47">
        <f>_xlfn.PERCENTILE.EXC(Fcst_Yr_4,F$52)</f>
        <v>388050.96879280993</v>
      </c>
      <c r="G58" s="47"/>
      <c r="H58" s="7">
        <v>4</v>
      </c>
      <c r="J58" s="15">
        <v>125.52433633761399</v>
      </c>
      <c r="K58" s="15">
        <v>128.42573604364534</v>
      </c>
      <c r="L58" s="15">
        <v>143.32727772197973</v>
      </c>
      <c r="M58" s="15">
        <v>139.93475070906365</v>
      </c>
      <c r="N58" s="15">
        <v>158.67271132128013</v>
      </c>
      <c r="O58" s="15">
        <v>141.9832638606596</v>
      </c>
    </row>
    <row r="59" spans="1:18" x14ac:dyDescent="0.4">
      <c r="A59" s="6" t="s">
        <v>26</v>
      </c>
      <c r="B59" s="41"/>
      <c r="C59" s="47">
        <f>AVERAGE(Fcst_Yr_5)</f>
        <v>315000.00000067992</v>
      </c>
      <c r="D59" s="47">
        <f>_xlfn.PERCENTILE.EXC(Fcst_Yr_5,D$52)</f>
        <v>183032.99839333977</v>
      </c>
      <c r="E59" s="47">
        <f>_xlfn.PERCENTILE.EXC(Fcst_Yr_5,E$52)</f>
        <v>318764.08239307266</v>
      </c>
      <c r="F59" s="47">
        <f>_xlfn.PERCENTILE.EXC(Fcst_Yr_5,F$52)</f>
        <v>447449.34521756339</v>
      </c>
      <c r="G59" s="47"/>
      <c r="H59" s="7">
        <v>5</v>
      </c>
      <c r="J59" s="15">
        <v>133.01936978972157</v>
      </c>
      <c r="K59" s="15">
        <v>136.82832934264437</v>
      </c>
      <c r="L59" s="15">
        <v>157.17846011021669</v>
      </c>
      <c r="M59" s="15">
        <v>152.43750727736247</v>
      </c>
      <c r="N59" s="15">
        <v>178.1892907344442</v>
      </c>
      <c r="O59" s="15">
        <v>155.7557905717768</v>
      </c>
    </row>
    <row r="60" spans="1:18" x14ac:dyDescent="0.4">
      <c r="A60" s="6" t="s">
        <v>88</v>
      </c>
      <c r="C60" s="18">
        <f>(C59/100)^0.2-1</f>
        <v>4.0079745221981922</v>
      </c>
      <c r="J60" s="18">
        <v>5.8724534028544051E-2</v>
      </c>
      <c r="K60" s="18">
        <v>6.4719492047394356E-2</v>
      </c>
      <c r="L60" s="18">
        <v>9.4658379591601394E-2</v>
      </c>
      <c r="M60" s="18">
        <v>8.7973626233359692E-2</v>
      </c>
      <c r="N60" s="18">
        <v>0.12247407665186705</v>
      </c>
      <c r="O60" s="18">
        <v>9.2669549420530295E-2</v>
      </c>
    </row>
    <row r="61" spans="1:18" x14ac:dyDescent="0.4">
      <c r="A61" s="6" t="s">
        <v>84</v>
      </c>
      <c r="C61" s="18">
        <f>AVERAGE(Return_Year_5)</f>
        <v>8.4938491970968602E-2</v>
      </c>
      <c r="J61" s="18">
        <v>4.6580892405096122E-2</v>
      </c>
      <c r="K61" s="18">
        <v>5.6706248531938466E-2</v>
      </c>
      <c r="L61" s="18">
        <v>8.2986136443080324E-2</v>
      </c>
      <c r="M61" s="18">
        <v>6.4089527383076217E-2</v>
      </c>
      <c r="N61" s="18">
        <v>0.11202520342240843</v>
      </c>
      <c r="O61" s="18">
        <v>7.4197915330184633E-2</v>
      </c>
    </row>
    <row r="62" spans="1:18" x14ac:dyDescent="0.4">
      <c r="A62" s="6" t="s">
        <v>32</v>
      </c>
      <c r="C62" s="18">
        <f>_xlfn.PERCENTRANK.EXC(Fcst_Yr_5,Investment)</f>
        <v>0.15</v>
      </c>
      <c r="J62" s="18">
        <v>0.26900000000000002</v>
      </c>
      <c r="K62" s="18">
        <v>0.19500000000000001</v>
      </c>
      <c r="L62" s="18">
        <v>0.16400000000000001</v>
      </c>
      <c r="M62" s="18">
        <v>0.27400000000000002</v>
      </c>
      <c r="N62" s="18">
        <v>9.5000000000000001E-2</v>
      </c>
      <c r="O62" s="18">
        <v>0.24</v>
      </c>
    </row>
    <row r="63" spans="1:18" x14ac:dyDescent="0.4">
      <c r="A63" s="6"/>
    </row>
  </sheetData>
  <pageMargins left="0.7" right="0.7" top="0.75" bottom="0.75" header="0.3" footer="0.3"/>
  <pageSetup orientation="portrait" horizontalDpi="4294967294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Spinner 1">
              <controlPr defaultSize="0" autoPict="0">
                <anchor moveWithCells="1" sizeWithCells="1">
                  <from>
                    <xdr:col>1</xdr:col>
                    <xdr:colOff>527957</xdr:colOff>
                    <xdr:row>26</xdr:row>
                    <xdr:rowOff>76200</xdr:rowOff>
                  </from>
                  <to>
                    <xdr:col>3</xdr:col>
                    <xdr:colOff>114300</xdr:colOff>
                    <xdr:row>28</xdr:row>
                    <xdr:rowOff>125186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05C60535-1F16-4fd2-B633-F4F36F0B64E0}">
      <x14:sparklineGroups xmlns:xm="http://schemas.microsoft.com/office/excel/2006/main">
        <x14:sparklineGroup manualMin="0" type="column" displayEmptyCellsAs="gap" minAxisType="custom" xr2:uid="{3D7D748D-1B1A-4C6A-B82F-446E5A096C80}">
          <x14:colorSeries rgb="FF00B0F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PM_Return_Year_5_hist_data</xm:f>
              <xm:sqref>I38</xm:sqref>
            </x14:sparkline>
          </x14:sparklines>
        </x14:sparklineGroup>
        <x14:sparklineGroup manualMin="0" type="column" displayEmptyCellsAs="gap" minAxisType="custom" xr2:uid="{00000000-0003-0000-0000-000004000000}">
          <x14:colorSeries rgb="FF00B0F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PM_Fcst_Yr_5_hist_data</xm:f>
              <xm:sqref>I37</xm:sqref>
            </x14:sparkline>
          </x14:sparklines>
        </x14:sparklineGroup>
        <x14:sparklineGroup manualMin="0" type="column" displayEmptyCellsAs="gap" minAxisType="custom" xr2:uid="{00000000-0003-0000-0000-000003000000}">
          <x14:colorSeries rgb="FF00B0F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PM_Fcst_Yr_4_hist_data</xm:f>
              <xm:sqref>H37</xm:sqref>
            </x14:sparkline>
          </x14:sparklines>
        </x14:sparklineGroup>
        <x14:sparklineGroup manualMin="0" type="column" displayEmptyCellsAs="gap" minAxisType="custom" xr2:uid="{00000000-0003-0000-0000-000002000000}">
          <x14:colorSeries rgb="FF00B0F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PM_Fcst_Yr_3_hist_data</xm:f>
              <xm:sqref>G37</xm:sqref>
            </x14:sparkline>
          </x14:sparklines>
        </x14:sparklineGroup>
        <x14:sparklineGroup manualMin="0" type="column" displayEmptyCellsAs="gap" minAxisType="custom" xr2:uid="{00000000-0003-0000-0000-000001000000}">
          <x14:colorSeries rgb="FF00B0F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PM_Fcst_Yr_2_hist_data</xm:f>
              <xm:sqref>F37</xm:sqref>
            </x14:sparkline>
          </x14:sparklines>
        </x14:sparklineGroup>
        <x14:sparklineGroup manualMin="0" type="column" displayEmptyCellsAs="gap" minAxisType="custom" xr2:uid="{00000000-0003-0000-0000-000000000000}">
          <x14:colorSeries rgb="FF00B0F0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PM_Fcst_Yr_1_hist_data</xm:f>
              <xm:sqref>E37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tabSelected="1" zoomScaleNormal="100" workbookViewId="0">
      <selection activeCell="F19" sqref="F19"/>
    </sheetView>
  </sheetViews>
  <sheetFormatPr defaultRowHeight="14.6" x14ac:dyDescent="0.4"/>
  <sheetData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Spinner 1">
              <controlPr defaultSize="0" autoPict="0">
                <anchor moveWithCells="1" sizeWithCells="1">
                  <from>
                    <xdr:col>1</xdr:col>
                    <xdr:colOff>533400</xdr:colOff>
                    <xdr:row>16</xdr:row>
                    <xdr:rowOff>97971</xdr:rowOff>
                  </from>
                  <to>
                    <xdr:col>3</xdr:col>
                    <xdr:colOff>125186</xdr:colOff>
                    <xdr:row>18</xdr:row>
                    <xdr:rowOff>136071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33"/>
  <sheetViews>
    <sheetView zoomScale="115" zoomScaleNormal="115" workbookViewId="0">
      <selection activeCell="I19" sqref="I19"/>
    </sheetView>
  </sheetViews>
  <sheetFormatPr defaultRowHeight="14.6" x14ac:dyDescent="0.4"/>
  <cols>
    <col min="1" max="1" width="17.23046875" customWidth="1"/>
    <col min="10" max="10" width="7.53515625" hidden="1" customWidth="1"/>
    <col min="11" max="11" width="6" hidden="1" customWidth="1"/>
    <col min="12" max="27" width="0" hidden="1" customWidth="1"/>
  </cols>
  <sheetData>
    <row r="1" spans="1:25" ht="29.15" x14ac:dyDescent="0.4">
      <c r="B1" s="6" t="s">
        <v>75</v>
      </c>
      <c r="C1" s="6" t="s">
        <v>59</v>
      </c>
      <c r="D1" s="6" t="s">
        <v>76</v>
      </c>
      <c r="E1" s="6" t="s">
        <v>78</v>
      </c>
      <c r="F1" s="6" t="s">
        <v>77</v>
      </c>
      <c r="G1" s="6" t="s">
        <v>61</v>
      </c>
    </row>
    <row r="2" spans="1:25" x14ac:dyDescent="0.4">
      <c r="B2" t="s">
        <v>56</v>
      </c>
      <c r="L2" s="13" t="s">
        <v>51</v>
      </c>
      <c r="M2" s="13" t="s">
        <v>52</v>
      </c>
      <c r="N2" s="13" t="s">
        <v>53</v>
      </c>
      <c r="O2" s="13" t="s">
        <v>54</v>
      </c>
      <c r="P2" s="13" t="s">
        <v>55</v>
      </c>
      <c r="Q2" s="13" t="s">
        <v>63</v>
      </c>
      <c r="T2" s="13" t="s">
        <v>51</v>
      </c>
      <c r="U2" s="13" t="s">
        <v>52</v>
      </c>
      <c r="V2" s="13" t="s">
        <v>53</v>
      </c>
      <c r="W2" s="13" t="s">
        <v>54</v>
      </c>
      <c r="X2" s="13" t="s">
        <v>55</v>
      </c>
      <c r="Y2" s="13" t="s">
        <v>63</v>
      </c>
    </row>
    <row r="3" spans="1:25" ht="15" thickBot="1" x14ac:dyDescent="0.45">
      <c r="B3" s="13" t="s">
        <v>51</v>
      </c>
      <c r="C3" s="13" t="s">
        <v>52</v>
      </c>
      <c r="D3" s="13" t="s">
        <v>53</v>
      </c>
      <c r="E3" s="13" t="s">
        <v>54</v>
      </c>
      <c r="F3" s="13" t="s">
        <v>55</v>
      </c>
      <c r="G3" s="13" t="s">
        <v>63</v>
      </c>
      <c r="J3" s="31"/>
      <c r="K3" s="31"/>
      <c r="L3" s="31">
        <v>1</v>
      </c>
      <c r="M3" s="31">
        <v>2</v>
      </c>
      <c r="N3" s="31">
        <v>3</v>
      </c>
      <c r="O3" s="31">
        <v>4</v>
      </c>
      <c r="P3" s="31">
        <v>5</v>
      </c>
      <c r="Q3" s="31">
        <v>6</v>
      </c>
    </row>
    <row r="4" spans="1:25" ht="15" thickBot="1" x14ac:dyDescent="0.45">
      <c r="A4">
        <v>2016</v>
      </c>
      <c r="B4" s="57">
        <v>1.0499288435080594</v>
      </c>
      <c r="C4" s="57">
        <v>1.0717696042898093</v>
      </c>
      <c r="D4" s="57">
        <v>1.0530408571735395</v>
      </c>
      <c r="E4" s="57">
        <v>1.0737657255124968</v>
      </c>
      <c r="F4" s="57">
        <v>1.113800372534284</v>
      </c>
      <c r="G4" s="57">
        <v>1.0680150584076424</v>
      </c>
      <c r="J4" s="33" t="s">
        <v>51</v>
      </c>
      <c r="K4" s="31">
        <v>1</v>
      </c>
      <c r="L4" s="32">
        <f>_xlfn.COVARIANCE.S(INDEX($B$4:$G$19,0,$K4),INDEX($B$4:$G$19,0,L$3))</f>
        <v>2.9231777614715359E-2</v>
      </c>
      <c r="M4" s="32">
        <f t="shared" ref="M4:Q9" si="0">_xlfn.COVARIANCE.S(INDEX($B$4:$G$19,0,$K4),INDEX($B$4:$G$19,0,M$3))</f>
        <v>2.7596115256075533E-2</v>
      </c>
      <c r="N4" s="32">
        <f t="shared" si="0"/>
        <v>2.3557655431877666E-2</v>
      </c>
      <c r="O4" s="32">
        <f t="shared" si="0"/>
        <v>3.9138838960658728E-2</v>
      </c>
      <c r="P4" s="32">
        <f t="shared" si="0"/>
        <v>1.9721678348278301E-2</v>
      </c>
      <c r="Q4" s="32">
        <f t="shared" si="0"/>
        <v>2.5837428352427635E-2</v>
      </c>
      <c r="S4" s="33" t="s">
        <v>51</v>
      </c>
      <c r="T4" s="32">
        <f>CORREL(INDEX($B$4:$G$19,0,$K4),INDEX($B$4:$G$19,0,L$3))</f>
        <v>1</v>
      </c>
      <c r="U4" s="32">
        <f t="shared" ref="U4:U9" si="1">CORREL(INDEX($B$4:$G$19,0,$K4),INDEX($B$4:$G$19,0,M$3))</f>
        <v>0.94285969009022064</v>
      </c>
      <c r="V4" s="32">
        <f t="shared" ref="V4:V9" si="2">CORREL(INDEX($B$4:$G$19,0,$K4),INDEX($B$4:$G$19,0,N$3))</f>
        <v>0.97833601056397623</v>
      </c>
      <c r="W4" s="32">
        <f t="shared" ref="W4:W9" si="3">CORREL(INDEX($B$4:$G$19,0,$K4),INDEX($B$4:$G$19,0,O$3))</f>
        <v>0.94035455228682541</v>
      </c>
      <c r="X4" s="32">
        <f t="shared" ref="X4:X9" si="4">CORREL(INDEX($B$4:$G$19,0,$K4),INDEX($B$4:$G$19,0,P$3))</f>
        <v>0.70163081082780743</v>
      </c>
      <c r="Y4" s="32">
        <f t="shared" ref="Y4:Y9" si="5">CORREL(INDEX($B$4:$G$19,0,$K4),INDEX($B$4:$G$19,0,Q$3))</f>
        <v>0.66993779600037484</v>
      </c>
    </row>
    <row r="5" spans="1:25" ht="15" thickBot="1" x14ac:dyDescent="0.45">
      <c r="A5">
        <v>2015</v>
      </c>
      <c r="B5" s="57">
        <v>1.0519167855182274</v>
      </c>
      <c r="C5" s="57">
        <v>1.031130038573743</v>
      </c>
      <c r="D5" s="57">
        <v>1.0403010663152903</v>
      </c>
      <c r="E5" s="57">
        <v>1.0700470337389951</v>
      </c>
      <c r="F5" s="57">
        <v>0.98565452708283119</v>
      </c>
      <c r="G5" s="57">
        <v>0.79944260277888812</v>
      </c>
      <c r="J5" s="33" t="s">
        <v>52</v>
      </c>
      <c r="K5" s="31">
        <v>2</v>
      </c>
      <c r="L5" s="32">
        <f t="shared" ref="L5:L9" si="6">_xlfn.COVARIANCE.S(INDEX($B$4:$G$19,0,$K5),INDEX($B$4:$G$19,0,L$3))</f>
        <v>2.7596115256075533E-2</v>
      </c>
      <c r="M5" s="32">
        <f t="shared" si="0"/>
        <v>2.9305324623366803E-2</v>
      </c>
      <c r="N5" s="32">
        <f t="shared" si="0"/>
        <v>2.2752312606481858E-2</v>
      </c>
      <c r="O5" s="32">
        <f t="shared" si="0"/>
        <v>3.98957168116078E-2</v>
      </c>
      <c r="P5" s="32">
        <f t="shared" si="0"/>
        <v>2.3801345558885915E-2</v>
      </c>
      <c r="Q5" s="32">
        <f t="shared" si="0"/>
        <v>2.6251975902864821E-2</v>
      </c>
      <c r="S5" s="33" t="s">
        <v>52</v>
      </c>
      <c r="T5" s="32">
        <f t="shared" ref="T5:T9" si="7">CORREL(INDEX($B$4:$G$19,0,$K5),INDEX($B$4:$G$19,0,L$3))</f>
        <v>0.94285969009022064</v>
      </c>
      <c r="U5" s="32">
        <f t="shared" si="1"/>
        <v>1</v>
      </c>
      <c r="V5" s="32">
        <f t="shared" si="2"/>
        <v>0.94370415008162212</v>
      </c>
      <c r="W5" s="32">
        <f t="shared" si="3"/>
        <v>0.95733582295898256</v>
      </c>
      <c r="X5" s="32">
        <f t="shared" si="4"/>
        <v>0.84570838214629218</v>
      </c>
      <c r="Y5" s="32">
        <f t="shared" si="5"/>
        <v>0.67983189566507152</v>
      </c>
    </row>
    <row r="6" spans="1:25" ht="15" thickBot="1" x14ac:dyDescent="0.45">
      <c r="A6">
        <v>2014</v>
      </c>
      <c r="B6" s="57">
        <v>1.1694751800163423</v>
      </c>
      <c r="C6" s="57">
        <v>1.1126737867907519</v>
      </c>
      <c r="D6" s="57">
        <v>1.1396215120436248</v>
      </c>
      <c r="E6" s="57">
        <v>1.0739380076084997</v>
      </c>
      <c r="F6" s="57">
        <v>1.100427655955011</v>
      </c>
      <c r="G6" s="57">
        <v>1.0316609338675489</v>
      </c>
      <c r="J6" s="33" t="s">
        <v>53</v>
      </c>
      <c r="K6" s="31">
        <v>3</v>
      </c>
      <c r="L6" s="32">
        <f t="shared" si="6"/>
        <v>2.3557655431877666E-2</v>
      </c>
      <c r="M6" s="32">
        <f t="shared" si="0"/>
        <v>2.2752312606481858E-2</v>
      </c>
      <c r="N6" s="32">
        <f t="shared" si="0"/>
        <v>1.9835028361589589E-2</v>
      </c>
      <c r="O6" s="32">
        <f t="shared" si="0"/>
        <v>3.1556412810949702E-2</v>
      </c>
      <c r="P6" s="32">
        <f t="shared" si="0"/>
        <v>1.6848471374654055E-2</v>
      </c>
      <c r="Q6" s="32">
        <f t="shared" si="0"/>
        <v>2.0358821891736247E-2</v>
      </c>
      <c r="S6" s="33" t="s">
        <v>53</v>
      </c>
      <c r="T6" s="32">
        <f t="shared" si="7"/>
        <v>0.97833601056397623</v>
      </c>
      <c r="U6" s="32">
        <f t="shared" si="1"/>
        <v>0.94370415008162212</v>
      </c>
      <c r="V6" s="32">
        <f t="shared" si="2"/>
        <v>0.99999999999999978</v>
      </c>
      <c r="W6" s="32">
        <f t="shared" si="3"/>
        <v>0.92041252910529692</v>
      </c>
      <c r="X6" s="32">
        <f t="shared" si="4"/>
        <v>0.72767337576457058</v>
      </c>
      <c r="Y6" s="32">
        <f t="shared" si="5"/>
        <v>0.64083915328279395</v>
      </c>
    </row>
    <row r="7" spans="1:25" ht="15" thickBot="1" x14ac:dyDescent="0.45">
      <c r="A7">
        <v>2013</v>
      </c>
      <c r="B7" s="57">
        <v>1.2708628222990479</v>
      </c>
      <c r="C7" s="57">
        <v>1.3331418392374426</v>
      </c>
      <c r="D7" s="57">
        <v>1.2181250139344453</v>
      </c>
      <c r="E7" s="57">
        <v>1.3979567591421485</v>
      </c>
      <c r="F7" s="57">
        <v>1.393556152827458</v>
      </c>
      <c r="G7" s="57">
        <v>1.2238507726767245</v>
      </c>
      <c r="J7" s="33" t="s">
        <v>54</v>
      </c>
      <c r="K7" s="31">
        <v>4</v>
      </c>
      <c r="L7" s="32">
        <f t="shared" si="6"/>
        <v>3.9138838960658728E-2</v>
      </c>
      <c r="M7" s="32">
        <f t="shared" si="0"/>
        <v>3.98957168116078E-2</v>
      </c>
      <c r="N7" s="32">
        <f t="shared" si="0"/>
        <v>3.1556412810949702E-2</v>
      </c>
      <c r="O7" s="32">
        <f t="shared" si="0"/>
        <v>5.9262147887550805E-2</v>
      </c>
      <c r="P7" s="32">
        <f t="shared" si="0"/>
        <v>2.9242805852519961E-2</v>
      </c>
      <c r="Q7" s="32">
        <f t="shared" si="0"/>
        <v>3.4896075320054891E-2</v>
      </c>
      <c r="S7" s="33" t="s">
        <v>54</v>
      </c>
      <c r="T7" s="32">
        <f t="shared" si="7"/>
        <v>0.94035455228682541</v>
      </c>
      <c r="U7" s="32">
        <f t="shared" si="1"/>
        <v>0.95733582295898256</v>
      </c>
      <c r="V7" s="32">
        <f t="shared" si="2"/>
        <v>0.92041252910529692</v>
      </c>
      <c r="W7" s="32">
        <f t="shared" si="3"/>
        <v>1.0000000000000002</v>
      </c>
      <c r="X7" s="32">
        <f t="shared" si="4"/>
        <v>0.73067246353953719</v>
      </c>
      <c r="Y7" s="32">
        <f t="shared" si="5"/>
        <v>0.63547826259597029</v>
      </c>
    </row>
    <row r="8" spans="1:25" ht="15" thickBot="1" x14ac:dyDescent="0.45">
      <c r="A8">
        <v>2012</v>
      </c>
      <c r="B8" s="57">
        <v>1.1504121243851835</v>
      </c>
      <c r="C8" s="57">
        <v>1.1164548824884659</v>
      </c>
      <c r="D8" s="57">
        <v>1.1223545214413779</v>
      </c>
      <c r="E8" s="57">
        <v>1.1093096821986235</v>
      </c>
      <c r="F8" s="57">
        <v>1.1493165962064029</v>
      </c>
      <c r="G8" s="57">
        <v>1.0500664770163652</v>
      </c>
      <c r="J8" s="33" t="s">
        <v>55</v>
      </c>
      <c r="K8" s="31">
        <v>5</v>
      </c>
      <c r="L8" s="32">
        <f t="shared" si="6"/>
        <v>1.9721678348278301E-2</v>
      </c>
      <c r="M8" s="32">
        <f t="shared" si="0"/>
        <v>2.3801345558885915E-2</v>
      </c>
      <c r="N8" s="32">
        <f t="shared" si="0"/>
        <v>1.6848471374654055E-2</v>
      </c>
      <c r="O8" s="32">
        <f t="shared" si="0"/>
        <v>2.9242805852519961E-2</v>
      </c>
      <c r="P8" s="32">
        <f t="shared" si="0"/>
        <v>2.7028081053838506E-2</v>
      </c>
      <c r="Q8" s="32">
        <f t="shared" si="0"/>
        <v>1.8916351743778034E-2</v>
      </c>
      <c r="S8" s="33" t="s">
        <v>55</v>
      </c>
      <c r="T8" s="32">
        <f t="shared" si="7"/>
        <v>0.70163081082780743</v>
      </c>
      <c r="U8" s="32">
        <f t="shared" si="1"/>
        <v>0.84570838214629218</v>
      </c>
      <c r="V8" s="32">
        <f t="shared" si="2"/>
        <v>0.72767337576457058</v>
      </c>
      <c r="W8" s="32">
        <f t="shared" si="3"/>
        <v>0.73067246353953719</v>
      </c>
      <c r="X8" s="32">
        <f t="shared" si="4"/>
        <v>0.99999999999999989</v>
      </c>
      <c r="Y8" s="32">
        <f t="shared" si="5"/>
        <v>0.51008503527679172</v>
      </c>
    </row>
    <row r="9" spans="1:25" x14ac:dyDescent="0.4">
      <c r="A9">
        <v>2011</v>
      </c>
      <c r="B9" s="57">
        <v>1.0802180996161914</v>
      </c>
      <c r="C9" s="57">
        <v>1.0828743701145853</v>
      </c>
      <c r="D9" s="57">
        <v>1.1018531994634064</v>
      </c>
      <c r="E9" s="57">
        <v>1.144693095837416</v>
      </c>
      <c r="F9" s="57">
        <v>1.0561864674468775</v>
      </c>
      <c r="G9" s="57">
        <v>1.1949992586751013</v>
      </c>
      <c r="J9" s="33" t="s">
        <v>63</v>
      </c>
      <c r="K9" s="31">
        <v>6</v>
      </c>
      <c r="L9" s="32">
        <f t="shared" si="6"/>
        <v>2.5837428352427635E-2</v>
      </c>
      <c r="M9" s="32">
        <f t="shared" si="0"/>
        <v>2.6251975902864821E-2</v>
      </c>
      <c r="N9" s="32">
        <f t="shared" si="0"/>
        <v>2.0358821891736247E-2</v>
      </c>
      <c r="O9" s="32">
        <f t="shared" si="0"/>
        <v>3.4896075320054891E-2</v>
      </c>
      <c r="P9" s="32">
        <f t="shared" si="0"/>
        <v>1.8916351743778034E-2</v>
      </c>
      <c r="Q9" s="32">
        <f t="shared" si="0"/>
        <v>5.0883196297931116E-2</v>
      </c>
      <c r="S9" s="33" t="s">
        <v>63</v>
      </c>
      <c r="T9" s="32">
        <f t="shared" si="7"/>
        <v>0.66993779600037484</v>
      </c>
      <c r="U9" s="32">
        <f t="shared" si="1"/>
        <v>0.67983189566507152</v>
      </c>
      <c r="V9" s="32">
        <f t="shared" si="2"/>
        <v>0.64083915328279395</v>
      </c>
      <c r="W9" s="32">
        <f t="shared" si="3"/>
        <v>0.63547826259597029</v>
      </c>
      <c r="X9" s="32">
        <f t="shared" si="4"/>
        <v>0.51008503527679172</v>
      </c>
      <c r="Y9" s="32">
        <f t="shared" si="5"/>
        <v>1</v>
      </c>
    </row>
    <row r="10" spans="1:25" x14ac:dyDescent="0.4">
      <c r="A10">
        <v>2010</v>
      </c>
      <c r="B10" s="57">
        <v>1.1667731708595352</v>
      </c>
      <c r="C10" s="57">
        <v>1.272494618464511</v>
      </c>
      <c r="D10" s="57">
        <v>1.1761865824370767</v>
      </c>
      <c r="E10" s="57">
        <v>1.3164844834367879</v>
      </c>
      <c r="F10" s="57">
        <v>1.2519924155209825</v>
      </c>
      <c r="G10" s="57">
        <v>1.0917565245360579</v>
      </c>
    </row>
    <row r="11" spans="1:25" x14ac:dyDescent="0.4">
      <c r="A11">
        <v>2009</v>
      </c>
      <c r="B11" s="57">
        <v>1.0972378860961458</v>
      </c>
      <c r="C11" s="57">
        <v>1.1761251221833711</v>
      </c>
      <c r="D11" s="57">
        <v>1.0720291198211354</v>
      </c>
      <c r="E11" s="57">
        <v>1.2384535862326802</v>
      </c>
      <c r="F11" s="57">
        <v>1.1565652135211444</v>
      </c>
      <c r="G11" s="57">
        <v>1.096431246089991</v>
      </c>
    </row>
    <row r="12" spans="1:25" x14ac:dyDescent="0.4">
      <c r="A12">
        <v>2008</v>
      </c>
      <c r="B12" s="57">
        <v>0.63940654004389075</v>
      </c>
      <c r="C12" s="57">
        <v>0.63401344003503401</v>
      </c>
      <c r="D12" s="57">
        <v>0.69002184400121236</v>
      </c>
      <c r="E12" s="57">
        <v>0.57299879388115249</v>
      </c>
      <c r="F12" s="57">
        <v>0.65316774599964444</v>
      </c>
      <c r="G12" s="57">
        <v>0.67776126351649257</v>
      </c>
    </row>
    <row r="13" spans="1:25" x14ac:dyDescent="0.4">
      <c r="A13">
        <v>2007</v>
      </c>
      <c r="B13" s="57">
        <v>1.1433720610277323</v>
      </c>
      <c r="C13" s="57">
        <v>1.1666528427983043</v>
      </c>
      <c r="D13" s="57">
        <v>1.175191305713492</v>
      </c>
      <c r="E13" s="57">
        <v>1.1801859210095829</v>
      </c>
      <c r="F13" s="57">
        <v>1.0740551871511883</v>
      </c>
      <c r="G13" s="57">
        <v>1.3925963579124583</v>
      </c>
    </row>
    <row r="14" spans="1:25" x14ac:dyDescent="0.4">
      <c r="A14">
        <v>2006</v>
      </c>
      <c r="B14" s="57">
        <v>1.1679041250597788</v>
      </c>
      <c r="C14" s="57">
        <v>1.1402005221496716</v>
      </c>
      <c r="D14" s="57">
        <v>1.1872300729858465</v>
      </c>
      <c r="E14" s="57">
        <v>1.1729406157717539</v>
      </c>
      <c r="F14" s="57">
        <v>1.1650724932199594</v>
      </c>
      <c r="G14" s="57">
        <v>1.1561131239983951</v>
      </c>
    </row>
    <row r="15" spans="1:25" x14ac:dyDescent="0.4">
      <c r="A15">
        <v>2005</v>
      </c>
      <c r="B15" s="57">
        <v>1.0825138458441708</v>
      </c>
      <c r="C15" s="57">
        <v>1.1649053074067077</v>
      </c>
      <c r="D15" s="57">
        <v>1.059413460857725</v>
      </c>
      <c r="E15" s="57">
        <v>1.136951540558282</v>
      </c>
      <c r="F15" s="57">
        <v>1.1245272154762547</v>
      </c>
      <c r="G15" s="57">
        <v>1.4073748141798574</v>
      </c>
    </row>
    <row r="16" spans="1:25" x14ac:dyDescent="0.4">
      <c r="A16">
        <v>2004</v>
      </c>
      <c r="B16" s="57">
        <v>1.0923745175995976</v>
      </c>
      <c r="C16" s="57">
        <v>1.1066031551304414</v>
      </c>
      <c r="D16" s="57">
        <v>1.0437342779369161</v>
      </c>
      <c r="E16" s="57">
        <v>1.0713353616607291</v>
      </c>
      <c r="F16" s="57">
        <v>1.1655094412995892</v>
      </c>
      <c r="G16" s="57">
        <v>1.4716157952208282</v>
      </c>
    </row>
    <row r="17" spans="1:8" x14ac:dyDescent="0.4">
      <c r="A17">
        <v>2003</v>
      </c>
      <c r="B17" s="57">
        <v>1.2091869280109682</v>
      </c>
      <c r="C17" s="57">
        <v>1.3074863265375591</v>
      </c>
      <c r="D17" s="57">
        <v>1.1959169899343425</v>
      </c>
      <c r="E17" s="57">
        <v>1.4623209010686096</v>
      </c>
      <c r="F17" s="57">
        <v>1.3477355794544998</v>
      </c>
      <c r="G17" s="57">
        <v>1.149632825311661</v>
      </c>
    </row>
    <row r="18" spans="1:8" x14ac:dyDescent="0.4">
      <c r="A18">
        <v>2002</v>
      </c>
      <c r="B18" s="57">
        <v>0.84869010626853825</v>
      </c>
      <c r="C18" s="57">
        <v>0.94674837671717715</v>
      </c>
      <c r="D18" s="57">
        <v>0.9402209708683712</v>
      </c>
      <c r="E18" s="57">
        <v>0.72200326986931562</v>
      </c>
      <c r="F18" s="57">
        <v>1.0456368540907695</v>
      </c>
      <c r="G18" s="57">
        <v>0.81763112531699023</v>
      </c>
    </row>
    <row r="19" spans="1:8" x14ac:dyDescent="0.4">
      <c r="A19">
        <v>2001</v>
      </c>
      <c r="B19" s="57">
        <v>0.74928997137420339</v>
      </c>
      <c r="C19" s="57">
        <v>0.87720651383025849</v>
      </c>
      <c r="D19" s="57">
        <v>0.84176960158470238</v>
      </c>
      <c r="E19" s="57">
        <v>0.69303910892803577</v>
      </c>
      <c r="F19" s="57">
        <v>1.204586167125532</v>
      </c>
      <c r="G19" s="57">
        <v>0.85652146042733313</v>
      </c>
    </row>
    <row r="20" spans="1:8" x14ac:dyDescent="0.4">
      <c r="B20" s="57"/>
      <c r="C20" s="57"/>
      <c r="D20" s="57"/>
      <c r="E20" s="57"/>
      <c r="F20" s="57"/>
      <c r="G20" s="57"/>
    </row>
    <row r="21" spans="1:8" x14ac:dyDescent="0.4">
      <c r="A21" t="s">
        <v>74</v>
      </c>
      <c r="B21" s="57">
        <f>AVERAGE(s_SPY)</f>
        <v>1.0605976879704759</v>
      </c>
      <c r="C21" s="57">
        <f>AVERAGE(C4:C19)</f>
        <v>1.0962800466717397</v>
      </c>
      <c r="D21" s="57">
        <f t="shared" ref="D21:G21" si="8">AVERAGE(D4:D19)</f>
        <v>1.0660631497820314</v>
      </c>
      <c r="E21" s="57">
        <f t="shared" si="8"/>
        <v>1.0897764929034444</v>
      </c>
      <c r="F21" s="57">
        <f t="shared" si="8"/>
        <v>1.1242368803070266</v>
      </c>
      <c r="G21" s="57">
        <f t="shared" si="8"/>
        <v>1.092841852495771</v>
      </c>
    </row>
    <row r="22" spans="1:8" x14ac:dyDescent="0.4">
      <c r="A22" t="s">
        <v>80</v>
      </c>
      <c r="B22" s="57">
        <f>_xlfn.STDEV.S(B4:B19)</f>
        <v>0.17097303183460047</v>
      </c>
      <c r="C22" s="57">
        <f t="shared" ref="C22:G22" si="9">_xlfn.STDEV.S(C4:C19)</f>
        <v>0.17118798037060493</v>
      </c>
      <c r="D22" s="57">
        <f t="shared" si="9"/>
        <v>0.14083688565709523</v>
      </c>
      <c r="E22" s="57">
        <f t="shared" si="9"/>
        <v>0.24343818083355576</v>
      </c>
      <c r="F22" s="57">
        <f t="shared" si="9"/>
        <v>0.16440219297150219</v>
      </c>
      <c r="G22" s="57">
        <f t="shared" si="9"/>
        <v>0.22557303982952176</v>
      </c>
    </row>
    <row r="23" spans="1:8" x14ac:dyDescent="0.4">
      <c r="A23" t="s">
        <v>81</v>
      </c>
      <c r="B23" s="36">
        <f>B21-1</f>
        <v>6.0597687970475933E-2</v>
      </c>
      <c r="C23" s="36">
        <f t="shared" ref="C23:G23" si="10">C21-1</f>
        <v>9.6280046671739727E-2</v>
      </c>
      <c r="D23" s="36">
        <f t="shared" si="10"/>
        <v>6.6063149782031427E-2</v>
      </c>
      <c r="E23" s="36">
        <f t="shared" si="10"/>
        <v>8.977649290344436E-2</v>
      </c>
      <c r="F23" s="36">
        <f t="shared" si="10"/>
        <v>0.12423688030702662</v>
      </c>
      <c r="G23" s="36">
        <f t="shared" si="10"/>
        <v>9.2841852495771038E-2</v>
      </c>
    </row>
    <row r="24" spans="1:8" x14ac:dyDescent="0.4">
      <c r="A24" t="s">
        <v>103</v>
      </c>
      <c r="B24" s="57">
        <f>GEOMEAN(s_SPY)</f>
        <v>1.0451642036069906</v>
      </c>
      <c r="C24" s="57">
        <f>GEOMEAN(s_MDY)</f>
        <v>1.0814752359276834</v>
      </c>
      <c r="D24" s="57">
        <f>GEOMEAN(s_DIA)</f>
        <v>1.0559478167241272</v>
      </c>
      <c r="E24" s="57">
        <f>GEOMEAN(s_SLYG)</f>
        <v>1.0595906463773301</v>
      </c>
      <c r="F24" s="57">
        <f>GEOMEAN(s_SLYV)</f>
        <v>1.1109134567132124</v>
      </c>
      <c r="G24" s="57">
        <f>GEOMEAN(s_XLE)</f>
        <v>1.0698679915747058</v>
      </c>
    </row>
    <row r="25" spans="1:8" x14ac:dyDescent="0.4">
      <c r="A25" t="s">
        <v>82</v>
      </c>
      <c r="B25" s="61">
        <f>B24-1</f>
        <v>4.5164203606990583E-2</v>
      </c>
      <c r="C25" s="61">
        <f t="shared" ref="C25:G25" si="11">C24-1</f>
        <v>8.1475235927683354E-2</v>
      </c>
      <c r="D25" s="61">
        <f t="shared" si="11"/>
        <v>5.5947816724127186E-2</v>
      </c>
      <c r="E25" s="61">
        <f t="shared" si="11"/>
        <v>5.9590646377330136E-2</v>
      </c>
      <c r="F25" s="61">
        <f t="shared" si="11"/>
        <v>0.1109134567132124</v>
      </c>
      <c r="G25" s="61">
        <f t="shared" si="11"/>
        <v>6.9867991574705801E-2</v>
      </c>
      <c r="H25" s="36"/>
    </row>
    <row r="27" spans="1:8" x14ac:dyDescent="0.4">
      <c r="B27" t="s">
        <v>102</v>
      </c>
    </row>
    <row r="28" spans="1:8" x14ac:dyDescent="0.4">
      <c r="B28" s="13" t="s">
        <v>96</v>
      </c>
      <c r="C28" s="13" t="s">
        <v>97</v>
      </c>
      <c r="D28" s="13" t="s">
        <v>98</v>
      </c>
      <c r="F28" s="60" t="s">
        <v>99</v>
      </c>
      <c r="G28" s="60" t="s">
        <v>100</v>
      </c>
      <c r="H28" s="60" t="s">
        <v>101</v>
      </c>
    </row>
    <row r="29" spans="1:8" x14ac:dyDescent="0.4">
      <c r="B29">
        <v>1</v>
      </c>
      <c r="C29" s="58">
        <f>B29*1.2</f>
        <v>1.2</v>
      </c>
      <c r="D29" s="58">
        <f>C29*0.8</f>
        <v>0.96</v>
      </c>
      <c r="H29" s="59">
        <f>D29^(1/2)-1</f>
        <v>-2.0204102886728803E-2</v>
      </c>
    </row>
    <row r="30" spans="1:8" x14ac:dyDescent="0.4">
      <c r="B30">
        <v>1</v>
      </c>
      <c r="C30" s="58">
        <f>B30*0.8</f>
        <v>0.8</v>
      </c>
      <c r="D30" s="58">
        <f>C30*1.2</f>
        <v>0.96</v>
      </c>
      <c r="H30" s="59">
        <f>D30^(1/2)-1</f>
        <v>-2.0204102886728803E-2</v>
      </c>
    </row>
    <row r="31" spans="1:8" x14ac:dyDescent="0.4">
      <c r="C31" s="58">
        <v>1.2</v>
      </c>
      <c r="D31" s="58">
        <v>0.8</v>
      </c>
      <c r="F31" s="59">
        <f>GEOMEAN(C31:D31)-1</f>
        <v>-2.0204102886728803E-2</v>
      </c>
      <c r="G31" s="59">
        <f>AVERAGE(C31:D31)-1</f>
        <v>0</v>
      </c>
      <c r="H31" s="59"/>
    </row>
    <row r="32" spans="1:8" x14ac:dyDescent="0.4">
      <c r="C32" s="58">
        <v>0.8</v>
      </c>
      <c r="D32" s="58">
        <v>1.2</v>
      </c>
      <c r="F32" s="59">
        <f>GEOMEAN(C32:D32)-1</f>
        <v>-2.0204102886728803E-2</v>
      </c>
      <c r="G32" s="59">
        <f>AVERAGE(C32:D32)-1</f>
        <v>0</v>
      </c>
    </row>
    <row r="33" spans="6:7" x14ac:dyDescent="0.4">
      <c r="F33" s="59"/>
      <c r="G33" s="59"/>
    </row>
  </sheetData>
  <sortState xmlns:xlrd2="http://schemas.microsoft.com/office/spreadsheetml/2017/richdata2" ref="H4:I19">
    <sortCondition ref="H4:H19"/>
  </sortState>
  <phoneticPr fontId="7" type="noConversion"/>
  <pageMargins left="0.7" right="0.7" top="0.75" bottom="0.75" header="0.3" footer="0.3"/>
  <pageSetup orientation="portrait" horizontalDpi="4294967294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03"/>
  <sheetViews>
    <sheetView topLeftCell="A981" workbookViewId="0">
      <selection activeCell="B1003" sqref="B1003"/>
    </sheetView>
  </sheetViews>
  <sheetFormatPr defaultRowHeight="14.6" x14ac:dyDescent="0.4"/>
  <sheetData>
    <row r="1" spans="1:8" ht="70.2" customHeight="1" x14ac:dyDescent="0.4">
      <c r="A1" s="1">
        <v>105</v>
      </c>
      <c r="B1" t="s">
        <v>0</v>
      </c>
    </row>
    <row r="2" spans="1:8" x14ac:dyDescent="0.4">
      <c r="B2" t="s">
        <v>1</v>
      </c>
      <c r="C2" t="s">
        <v>69</v>
      </c>
      <c r="D2" t="s">
        <v>68</v>
      </c>
      <c r="E2" t="s">
        <v>67</v>
      </c>
      <c r="F2" t="s">
        <v>66</v>
      </c>
      <c r="G2" t="s">
        <v>65</v>
      </c>
      <c r="H2" t="s">
        <v>83</v>
      </c>
    </row>
    <row r="3" spans="1:8" x14ac:dyDescent="0.4">
      <c r="B3" s="8" t="s">
        <v>2</v>
      </c>
      <c r="C3" s="9">
        <f>Model!$E$37</f>
        <v>234087.49997805891</v>
      </c>
      <c r="D3" s="9">
        <f>Model!$F$37</f>
        <v>300178.9272831853</v>
      </c>
      <c r="E3" s="9">
        <f>Model!$G$37</f>
        <v>370572.02393783815</v>
      </c>
      <c r="F3" s="9">
        <f>Model!$H$37</f>
        <v>427155.31925727602</v>
      </c>
      <c r="G3" s="9">
        <f>Model!$I$37</f>
        <v>467394.8681291478</v>
      </c>
      <c r="H3" s="10">
        <f>Model!$I$38</f>
        <v>0.18503393958482572</v>
      </c>
    </row>
    <row r="4" spans="1:8" x14ac:dyDescent="0.4">
      <c r="B4" s="11">
        <v>1</v>
      </c>
      <c r="C4">
        <f t="dataTable" ref="C4:H1003" dt2D="0" dtr="0" r1="A1"/>
        <v>130084.92640988281</v>
      </c>
      <c r="D4">
        <v>145379.47583482199</v>
      </c>
      <c r="E4">
        <v>162576.06178844109</v>
      </c>
      <c r="F4">
        <v>215006.05405088418</v>
      </c>
      <c r="G4">
        <v>247312.3799887131</v>
      </c>
      <c r="H4">
        <v>4.3381596528069721E-2</v>
      </c>
    </row>
    <row r="5" spans="1:8" x14ac:dyDescent="0.4">
      <c r="B5" s="11">
        <v>2</v>
      </c>
      <c r="C5">
        <v>264330.85567454738</v>
      </c>
      <c r="D5">
        <v>263309.64423651964</v>
      </c>
      <c r="E5">
        <v>306176.71299957816</v>
      </c>
      <c r="F5">
        <v>198840.21648436072</v>
      </c>
      <c r="G5">
        <v>228842.16228540463</v>
      </c>
      <c r="H5">
        <v>2.7309275637011687E-2</v>
      </c>
    </row>
    <row r="6" spans="1:8" x14ac:dyDescent="0.4">
      <c r="B6" s="11">
        <v>3</v>
      </c>
      <c r="C6">
        <v>246971.24947545229</v>
      </c>
      <c r="D6">
        <v>246413.39698954765</v>
      </c>
      <c r="E6">
        <v>305795.92182684602</v>
      </c>
      <c r="F6">
        <v>291210.61551989097</v>
      </c>
      <c r="G6">
        <v>336657.729450688</v>
      </c>
      <c r="H6">
        <v>0.10976677608897289</v>
      </c>
    </row>
    <row r="7" spans="1:8" x14ac:dyDescent="0.4">
      <c r="B7" s="11">
        <v>4</v>
      </c>
      <c r="C7">
        <v>190124.4788933043</v>
      </c>
      <c r="D7">
        <v>213068.0921562491</v>
      </c>
      <c r="E7">
        <v>247793.94462527602</v>
      </c>
      <c r="F7">
        <v>268265.65883621259</v>
      </c>
      <c r="G7">
        <v>290546.4067193754</v>
      </c>
      <c r="H7">
        <v>7.7549184633635582E-2</v>
      </c>
    </row>
    <row r="8" spans="1:8" x14ac:dyDescent="0.4">
      <c r="B8" s="11">
        <v>5</v>
      </c>
      <c r="C8">
        <v>215894.89414355188</v>
      </c>
      <c r="D8">
        <v>214764.40728748482</v>
      </c>
      <c r="E8">
        <v>250131.49051349243</v>
      </c>
      <c r="F8">
        <v>279577.81957187108</v>
      </c>
      <c r="G8">
        <v>308842.11011607252</v>
      </c>
      <c r="H8">
        <v>9.079038994493005E-2</v>
      </c>
    </row>
    <row r="9" spans="1:8" x14ac:dyDescent="0.4">
      <c r="B9" s="11">
        <v>6</v>
      </c>
      <c r="C9">
        <v>234087.49997805891</v>
      </c>
      <c r="D9">
        <v>268736.85961497948</v>
      </c>
      <c r="E9">
        <v>354673.87288022466</v>
      </c>
      <c r="F9">
        <v>469122.07915777509</v>
      </c>
      <c r="G9">
        <v>548375.01091552351</v>
      </c>
      <c r="H9">
        <v>0.22351565927065642</v>
      </c>
    </row>
    <row r="10" spans="1:8" x14ac:dyDescent="0.4">
      <c r="B10" s="11">
        <v>7</v>
      </c>
      <c r="C10">
        <v>233742.84302081462</v>
      </c>
      <c r="D10">
        <v>274989.5468961497</v>
      </c>
      <c r="E10">
        <v>179100.23941888113</v>
      </c>
      <c r="F10">
        <v>193090.09005336382</v>
      </c>
      <c r="G10">
        <v>246767.09559608516</v>
      </c>
      <c r="H10">
        <v>4.2921092178436204E-2</v>
      </c>
    </row>
    <row r="11" spans="1:8" x14ac:dyDescent="0.4">
      <c r="B11" s="11">
        <v>8</v>
      </c>
      <c r="C11">
        <v>229877.67405890033</v>
      </c>
      <c r="D11">
        <v>228950.50676580751</v>
      </c>
      <c r="E11">
        <v>262132.32320062589</v>
      </c>
      <c r="F11">
        <v>293049.97350578447</v>
      </c>
      <c r="G11">
        <v>362665.95137806446</v>
      </c>
      <c r="H11">
        <v>0.12640704402895908</v>
      </c>
    </row>
    <row r="12" spans="1:8" x14ac:dyDescent="0.4">
      <c r="B12" s="11">
        <v>9</v>
      </c>
      <c r="C12">
        <v>257324.80944832662</v>
      </c>
      <c r="D12">
        <v>280519.53134157567</v>
      </c>
      <c r="E12">
        <v>267016.06543789891</v>
      </c>
      <c r="F12">
        <v>311041.29450888955</v>
      </c>
      <c r="G12">
        <v>342574.29140389169</v>
      </c>
      <c r="H12">
        <v>0.11364034063479878</v>
      </c>
    </row>
    <row r="13" spans="1:8" x14ac:dyDescent="0.4">
      <c r="B13" s="11">
        <v>10</v>
      </c>
      <c r="C13">
        <v>257324.80944832662</v>
      </c>
      <c r="D13">
        <v>246153.19520169953</v>
      </c>
      <c r="E13">
        <v>271996.24273496709</v>
      </c>
      <c r="F13">
        <v>262013.6632359701</v>
      </c>
      <c r="G13">
        <v>294493.00577568624</v>
      </c>
      <c r="H13">
        <v>8.0460757373871594E-2</v>
      </c>
    </row>
    <row r="14" spans="1:8" x14ac:dyDescent="0.4">
      <c r="B14" s="11">
        <v>11</v>
      </c>
      <c r="C14">
        <v>234087.49997805891</v>
      </c>
      <c r="D14">
        <v>275575.50727513514</v>
      </c>
      <c r="E14">
        <v>179588.75117404322</v>
      </c>
      <c r="F14">
        <v>197541.15509607419</v>
      </c>
      <c r="G14">
        <v>194960.36749697497</v>
      </c>
      <c r="H14">
        <v>-5.0912100817948058E-3</v>
      </c>
    </row>
    <row r="15" spans="1:8" x14ac:dyDescent="0.4">
      <c r="B15" s="11">
        <v>12</v>
      </c>
      <c r="C15">
        <v>198975.11194599746</v>
      </c>
      <c r="D15">
        <v>219962.25423771146</v>
      </c>
      <c r="E15">
        <v>220344.29635325033</v>
      </c>
      <c r="F15">
        <v>221662.90351047879</v>
      </c>
      <c r="G15">
        <v>223772.48971705619</v>
      </c>
      <c r="H15">
        <v>2.2716681213423406E-2</v>
      </c>
    </row>
    <row r="16" spans="1:8" x14ac:dyDescent="0.4">
      <c r="B16" s="11">
        <v>13</v>
      </c>
      <c r="C16">
        <v>246971.24947545229</v>
      </c>
      <c r="D16">
        <v>285034.80960914172</v>
      </c>
      <c r="E16">
        <v>271574.63536215684</v>
      </c>
      <c r="F16">
        <v>299842.8324130798</v>
      </c>
      <c r="G16">
        <v>346362.2098993868</v>
      </c>
      <c r="H16">
        <v>0.11609227258953103</v>
      </c>
    </row>
    <row r="17" spans="2:8" x14ac:dyDescent="0.4">
      <c r="B17" s="11">
        <v>14</v>
      </c>
      <c r="C17">
        <v>230914.07856865236</v>
      </c>
      <c r="D17">
        <v>219667.88144211235</v>
      </c>
      <c r="E17">
        <v>291451.48888015933</v>
      </c>
      <c r="F17">
        <v>285672.17486276163</v>
      </c>
      <c r="G17">
        <v>310087.87772330403</v>
      </c>
      <c r="H17">
        <v>9.1668951568991464E-2</v>
      </c>
    </row>
    <row r="18" spans="2:8" x14ac:dyDescent="0.4">
      <c r="B18" s="11">
        <v>15</v>
      </c>
      <c r="C18">
        <v>198975.11194599746</v>
      </c>
      <c r="D18">
        <v>216806.8258604483</v>
      </c>
      <c r="E18">
        <v>205358.28838525826</v>
      </c>
      <c r="F18">
        <v>238216.39154708642</v>
      </c>
      <c r="G18">
        <v>266606.78137395513</v>
      </c>
      <c r="H18">
        <v>5.9176262827440596E-2</v>
      </c>
    </row>
    <row r="19" spans="2:8" x14ac:dyDescent="0.4">
      <c r="B19" s="11">
        <v>16</v>
      </c>
      <c r="C19">
        <v>264330.85567454738</v>
      </c>
      <c r="D19">
        <v>340905.6621246658</v>
      </c>
      <c r="E19">
        <v>376440.47685709002</v>
      </c>
      <c r="F19">
        <v>244244.03158916492</v>
      </c>
      <c r="G19">
        <v>273575.53231797914</v>
      </c>
      <c r="H19">
        <v>6.4656356679519966E-2</v>
      </c>
    </row>
    <row r="20" spans="2:8" x14ac:dyDescent="0.4">
      <c r="B20" s="11">
        <v>17</v>
      </c>
      <c r="C20">
        <v>218382.85596525684</v>
      </c>
      <c r="D20">
        <v>250833.65101895534</v>
      </c>
      <c r="E20">
        <v>270730.62479789153</v>
      </c>
      <c r="F20">
        <v>258143.57984037625</v>
      </c>
      <c r="G20">
        <v>333221.73307728488</v>
      </c>
      <c r="H20">
        <v>0.10749217050188942</v>
      </c>
    </row>
    <row r="21" spans="2:8" x14ac:dyDescent="0.4">
      <c r="B21" s="11">
        <v>18</v>
      </c>
      <c r="C21">
        <v>246971.24947545229</v>
      </c>
      <c r="D21">
        <v>269263.17180451273</v>
      </c>
      <c r="E21">
        <v>310771.10486966337</v>
      </c>
      <c r="F21">
        <v>400081.6417767526</v>
      </c>
      <c r="G21">
        <v>399265.13549021253</v>
      </c>
      <c r="H21">
        <v>0.14827597566453177</v>
      </c>
    </row>
    <row r="22" spans="2:8" x14ac:dyDescent="0.4">
      <c r="B22" s="11">
        <v>19</v>
      </c>
      <c r="C22">
        <v>246971.24947545229</v>
      </c>
      <c r="D22">
        <v>266675.74965776829</v>
      </c>
      <c r="E22">
        <v>288057.98542147526</v>
      </c>
      <c r="F22">
        <v>356737.43891257903</v>
      </c>
      <c r="G22">
        <v>411616.03501834872</v>
      </c>
      <c r="H22">
        <v>0.15529384039337835</v>
      </c>
    </row>
    <row r="23" spans="2:8" x14ac:dyDescent="0.4">
      <c r="B23" s="11">
        <v>20</v>
      </c>
      <c r="C23">
        <v>257324.80944832662</v>
      </c>
      <c r="D23">
        <v>167144.63915176003</v>
      </c>
      <c r="E23">
        <v>206612.70416199544</v>
      </c>
      <c r="F23">
        <v>197979.59308807447</v>
      </c>
      <c r="G23">
        <v>229645.30813476967</v>
      </c>
      <c r="H23">
        <v>2.8029355647122278E-2</v>
      </c>
    </row>
    <row r="24" spans="2:8" x14ac:dyDescent="0.4">
      <c r="B24" s="11">
        <v>21</v>
      </c>
      <c r="C24">
        <v>246971.24947545229</v>
      </c>
      <c r="D24">
        <v>305695.84577801696</v>
      </c>
      <c r="E24">
        <v>337820.19441812439</v>
      </c>
      <c r="F24">
        <v>367613.00435451319</v>
      </c>
      <c r="G24">
        <v>423514.0322496614</v>
      </c>
      <c r="H24">
        <v>0.16189681638983777</v>
      </c>
    </row>
    <row r="25" spans="2:8" x14ac:dyDescent="0.4">
      <c r="B25" s="11">
        <v>22</v>
      </c>
      <c r="C25">
        <v>215894.89414355188</v>
      </c>
      <c r="D25">
        <v>233138.77060454764</v>
      </c>
      <c r="E25">
        <v>151605.98755625266</v>
      </c>
      <c r="F25">
        <v>175313.23986879038</v>
      </c>
      <c r="G25">
        <v>202477.37082858421</v>
      </c>
      <c r="H25">
        <v>2.465186539692743E-3</v>
      </c>
    </row>
    <row r="26" spans="2:8" x14ac:dyDescent="0.4">
      <c r="B26" s="11">
        <v>23</v>
      </c>
      <c r="C26">
        <v>215894.89414355188</v>
      </c>
      <c r="D26">
        <v>266675.74965776829</v>
      </c>
      <c r="E26">
        <v>266036.47141543851</v>
      </c>
      <c r="F26">
        <v>352875.11301151017</v>
      </c>
      <c r="G26">
        <v>339139.29873331724</v>
      </c>
      <c r="H26">
        <v>0.11139803456442499</v>
      </c>
    </row>
    <row r="27" spans="2:8" x14ac:dyDescent="0.4">
      <c r="B27" s="11">
        <v>24</v>
      </c>
      <c r="C27">
        <v>218382.85596525684</v>
      </c>
      <c r="D27">
        <v>256302.73928466489</v>
      </c>
      <c r="E27">
        <v>328073.50891747733</v>
      </c>
      <c r="F27">
        <v>421250.93819203041</v>
      </c>
      <c r="G27">
        <v>401138.97173458611</v>
      </c>
      <c r="H27">
        <v>0.14935177866812333</v>
      </c>
    </row>
    <row r="28" spans="2:8" x14ac:dyDescent="0.4">
      <c r="B28" s="11">
        <v>25</v>
      </c>
      <c r="C28">
        <v>190808.97601049696</v>
      </c>
      <c r="D28">
        <v>220326.40537599634</v>
      </c>
      <c r="E28">
        <v>238087.31003164663</v>
      </c>
      <c r="F28">
        <v>273915.85870576976</v>
      </c>
      <c r="G28">
        <v>178316.60730739203</v>
      </c>
      <c r="H28">
        <v>-2.2689962164986754E-2</v>
      </c>
    </row>
    <row r="29" spans="2:8" x14ac:dyDescent="0.4">
      <c r="B29" s="11">
        <v>26</v>
      </c>
      <c r="C29">
        <v>257324.80944832662</v>
      </c>
      <c r="D29">
        <v>300178.92728318524</v>
      </c>
      <c r="E29">
        <v>195132.74979745247</v>
      </c>
      <c r="F29">
        <v>193623.54451538282</v>
      </c>
      <c r="G29">
        <v>216530.89503842869</v>
      </c>
      <c r="H29">
        <v>1.6009982693659941E-2</v>
      </c>
    </row>
    <row r="30" spans="2:8" x14ac:dyDescent="0.4">
      <c r="B30" s="11">
        <v>27</v>
      </c>
      <c r="C30">
        <v>218382.85596525684</v>
      </c>
      <c r="D30">
        <v>280519.53134157567</v>
      </c>
      <c r="E30">
        <v>346727.26096425147</v>
      </c>
      <c r="F30">
        <v>447691.69917890086</v>
      </c>
      <c r="G30">
        <v>594705.20477048983</v>
      </c>
      <c r="H30">
        <v>0.24352450732496833</v>
      </c>
    </row>
    <row r="31" spans="2:8" x14ac:dyDescent="0.4">
      <c r="B31" s="11">
        <v>28</v>
      </c>
      <c r="C31">
        <v>190808.97601049696</v>
      </c>
      <c r="D31">
        <v>183035.14779955</v>
      </c>
      <c r="E31">
        <v>179976.12174866282</v>
      </c>
      <c r="F31">
        <v>241104.21064805696</v>
      </c>
      <c r="G31">
        <v>156731.07061173243</v>
      </c>
      <c r="H31">
        <v>-4.7587644268512141E-2</v>
      </c>
    </row>
    <row r="32" spans="2:8" x14ac:dyDescent="0.4">
      <c r="B32" s="11">
        <v>29</v>
      </c>
      <c r="C32">
        <v>246971.24947545229</v>
      </c>
      <c r="D32">
        <v>272741.36372004054</v>
      </c>
      <c r="E32">
        <v>361176.9391416274</v>
      </c>
      <c r="F32">
        <v>393064.32878956222</v>
      </c>
      <c r="G32">
        <v>453576.69947309676</v>
      </c>
      <c r="H32">
        <v>0.17794265409281307</v>
      </c>
    </row>
    <row r="33" spans="2:8" x14ac:dyDescent="0.4">
      <c r="B33" s="11">
        <v>30</v>
      </c>
      <c r="C33">
        <v>233742.84302081462</v>
      </c>
      <c r="D33">
        <v>268558.64338499517</v>
      </c>
      <c r="E33">
        <v>311939.356786758</v>
      </c>
      <c r="F33">
        <v>411467.53093216417</v>
      </c>
      <c r="G33">
        <v>506588.2537759603</v>
      </c>
      <c r="H33">
        <v>0.2042732065358428</v>
      </c>
    </row>
    <row r="34" spans="2:8" x14ac:dyDescent="0.4">
      <c r="B34" s="11">
        <v>31</v>
      </c>
      <c r="C34">
        <v>229877.67405890033</v>
      </c>
      <c r="D34">
        <v>248203.99944949261</v>
      </c>
      <c r="E34">
        <v>286458.03411776188</v>
      </c>
      <c r="F34">
        <v>316138.48508283851</v>
      </c>
      <c r="G34">
        <v>341453.89224223467</v>
      </c>
      <c r="H34">
        <v>0.1129109471982146</v>
      </c>
    </row>
    <row r="35" spans="2:8" x14ac:dyDescent="0.4">
      <c r="B35" s="11">
        <v>32</v>
      </c>
      <c r="C35">
        <v>230902.4646606578</v>
      </c>
      <c r="D35">
        <v>269757.48309363407</v>
      </c>
      <c r="E35">
        <v>313800.86800001131</v>
      </c>
      <c r="F35">
        <v>372083.75309637305</v>
      </c>
      <c r="G35">
        <v>442491.76417365106</v>
      </c>
      <c r="H35">
        <v>0.17212799640109711</v>
      </c>
    </row>
    <row r="36" spans="2:8" x14ac:dyDescent="0.4">
      <c r="B36" s="11">
        <v>33</v>
      </c>
      <c r="C36">
        <v>233742.84302081462</v>
      </c>
      <c r="D36">
        <v>271903.89642855281</v>
      </c>
      <c r="E36">
        <v>177166.63890116173</v>
      </c>
      <c r="F36">
        <v>194733.95082483767</v>
      </c>
      <c r="G36">
        <v>231981.66234103803</v>
      </c>
      <c r="H36">
        <v>3.0112677688331146E-2</v>
      </c>
    </row>
    <row r="37" spans="2:8" x14ac:dyDescent="0.4">
      <c r="B37" s="11">
        <v>34</v>
      </c>
      <c r="C37">
        <v>215894.89414355188</v>
      </c>
      <c r="D37">
        <v>238222.97111299483</v>
      </c>
      <c r="E37">
        <v>154906.90875741496</v>
      </c>
      <c r="F37">
        <v>173249.67305636039</v>
      </c>
      <c r="G37">
        <v>165835.39379173832</v>
      </c>
      <c r="H37">
        <v>-3.6771229110330594E-2</v>
      </c>
    </row>
    <row r="38" spans="2:8" x14ac:dyDescent="0.4">
      <c r="B38" s="11">
        <v>35</v>
      </c>
      <c r="C38">
        <v>234087.49997805891</v>
      </c>
      <c r="D38">
        <v>274989.5468961497</v>
      </c>
      <c r="E38">
        <v>325613.00902006263</v>
      </c>
      <c r="F38">
        <v>373014.34048604057</v>
      </c>
      <c r="G38">
        <v>443704.44492317562</v>
      </c>
      <c r="H38">
        <v>0.1727697536182462</v>
      </c>
    </row>
    <row r="39" spans="2:8" x14ac:dyDescent="0.4">
      <c r="B39" s="11">
        <v>36</v>
      </c>
      <c r="C39">
        <v>198975.11194599746</v>
      </c>
      <c r="D39">
        <v>199023.25800857614</v>
      </c>
      <c r="E39">
        <v>190736.20488901934</v>
      </c>
      <c r="F39">
        <v>191899.03905351105</v>
      </c>
      <c r="G39">
        <v>184891.76748613344</v>
      </c>
      <c r="H39">
        <v>-1.5586602414242035E-2</v>
      </c>
    </row>
    <row r="40" spans="2:8" x14ac:dyDescent="0.4">
      <c r="B40" s="11">
        <v>37</v>
      </c>
      <c r="C40">
        <v>218382.85596525684</v>
      </c>
      <c r="D40">
        <v>235650.24172427566</v>
      </c>
      <c r="E40">
        <v>276324.21859161288</v>
      </c>
      <c r="F40">
        <v>260554.9978169286</v>
      </c>
      <c r="G40">
        <v>249157.60092959614</v>
      </c>
      <c r="H40">
        <v>4.493392424652165E-2</v>
      </c>
    </row>
    <row r="41" spans="2:8" x14ac:dyDescent="0.4">
      <c r="B41" s="11">
        <v>38</v>
      </c>
      <c r="C41">
        <v>264330.85567454738</v>
      </c>
      <c r="D41">
        <v>171742.77087560215</v>
      </c>
      <c r="E41">
        <v>197444.13035184285</v>
      </c>
      <c r="F41">
        <v>128284.05828623634</v>
      </c>
      <c r="G41">
        <v>122757.99587238074</v>
      </c>
      <c r="H41">
        <v>-9.3006950889408024E-2</v>
      </c>
    </row>
    <row r="42" spans="2:8" x14ac:dyDescent="0.4">
      <c r="B42" s="11">
        <v>39</v>
      </c>
      <c r="C42">
        <v>264330.85567454738</v>
      </c>
      <c r="D42">
        <v>263309.64423651964</v>
      </c>
      <c r="E42">
        <v>301434.89617213124</v>
      </c>
      <c r="F42">
        <v>388814.8835925234</v>
      </c>
      <c r="G42">
        <v>448639.16449294647</v>
      </c>
      <c r="H42">
        <v>0.1753668493833227</v>
      </c>
    </row>
    <row r="43" spans="2:8" x14ac:dyDescent="0.4">
      <c r="B43" s="11">
        <v>40</v>
      </c>
      <c r="C43">
        <v>234087.49997805891</v>
      </c>
      <c r="D43">
        <v>231936.55091249957</v>
      </c>
      <c r="E43">
        <v>250131.49051349243</v>
      </c>
      <c r="F43">
        <v>269848.27040381264</v>
      </c>
      <c r="G43">
        <v>310776.66504673701</v>
      </c>
      <c r="H43">
        <v>9.2153498425506353E-2</v>
      </c>
    </row>
    <row r="44" spans="2:8" x14ac:dyDescent="0.4">
      <c r="B44" s="11">
        <v>41</v>
      </c>
      <c r="C44">
        <v>229877.67405890033</v>
      </c>
      <c r="D44">
        <v>265109.7991979142</v>
      </c>
      <c r="E44">
        <v>304719.06096071756</v>
      </c>
      <c r="F44">
        <v>290177.74965494644</v>
      </c>
      <c r="G44">
        <v>358937.39609800873</v>
      </c>
      <c r="H44">
        <v>0.12408135025148792</v>
      </c>
    </row>
    <row r="45" spans="2:8" x14ac:dyDescent="0.4">
      <c r="B45" s="11">
        <v>42</v>
      </c>
      <c r="C45">
        <v>234087.49997805891</v>
      </c>
      <c r="D45">
        <v>308525.71003766282</v>
      </c>
      <c r="E45">
        <v>200619.96381388404</v>
      </c>
      <c r="F45">
        <v>257553.26309222437</v>
      </c>
      <c r="G45">
        <v>245372.21910903318</v>
      </c>
      <c r="H45">
        <v>4.1739373402811086E-2</v>
      </c>
    </row>
    <row r="46" spans="2:8" x14ac:dyDescent="0.4">
      <c r="B46" s="11">
        <v>43</v>
      </c>
      <c r="C46">
        <v>220700.60554138207</v>
      </c>
      <c r="D46">
        <v>257449.46729640514</v>
      </c>
      <c r="E46">
        <v>255351.31872088448</v>
      </c>
      <c r="F46">
        <v>337666.89229184762</v>
      </c>
      <c r="G46">
        <v>337295.49021561851</v>
      </c>
      <c r="H46">
        <v>0.11018692387792628</v>
      </c>
    </row>
    <row r="47" spans="2:8" x14ac:dyDescent="0.4">
      <c r="B47" s="11">
        <v>44</v>
      </c>
      <c r="C47">
        <v>218382.85596525684</v>
      </c>
      <c r="D47">
        <v>216806.8258604483</v>
      </c>
      <c r="E47">
        <v>279184.35458584194</v>
      </c>
      <c r="F47">
        <v>312526.49686711805</v>
      </c>
      <c r="G47">
        <v>312993.7321008885</v>
      </c>
      <c r="H47">
        <v>9.3707345698766487E-2</v>
      </c>
    </row>
    <row r="48" spans="2:8" x14ac:dyDescent="0.4">
      <c r="B48" s="11">
        <v>45</v>
      </c>
      <c r="C48">
        <v>220700.60554138207</v>
      </c>
      <c r="D48">
        <v>210759.48703743875</v>
      </c>
      <c r="E48">
        <v>242455.23191133427</v>
      </c>
      <c r="F48">
        <v>278008.40584203729</v>
      </c>
      <c r="G48">
        <v>324446.81748576136</v>
      </c>
      <c r="H48">
        <v>0.10159689863864996</v>
      </c>
    </row>
    <row r="49" spans="2:8" x14ac:dyDescent="0.4">
      <c r="B49" s="11">
        <v>46</v>
      </c>
      <c r="C49">
        <v>198975.11194599746</v>
      </c>
      <c r="D49">
        <v>246413.39698954765</v>
      </c>
      <c r="E49">
        <v>326617.68479426758</v>
      </c>
      <c r="F49">
        <v>366065.37726848887</v>
      </c>
      <c r="G49">
        <v>351941.86797395116</v>
      </c>
      <c r="H49">
        <v>0.11966521956565002</v>
      </c>
    </row>
    <row r="50" spans="2:8" x14ac:dyDescent="0.4">
      <c r="B50" s="11">
        <v>47</v>
      </c>
      <c r="C50">
        <v>190124.4788933043</v>
      </c>
      <c r="D50">
        <v>245711.32959213451</v>
      </c>
      <c r="E50">
        <v>159656.55278770399</v>
      </c>
      <c r="F50">
        <v>184953.3039584214</v>
      </c>
      <c r="G50">
        <v>213655.42752697071</v>
      </c>
      <c r="H50">
        <v>1.3297069881617052E-2</v>
      </c>
    </row>
    <row r="51" spans="2:8" x14ac:dyDescent="0.4">
      <c r="B51" s="11">
        <v>48</v>
      </c>
      <c r="C51">
        <v>130084.92640988281</v>
      </c>
      <c r="D51">
        <v>150241.27839512459</v>
      </c>
      <c r="E51">
        <v>175568.54127580262</v>
      </c>
      <c r="F51">
        <v>202731.87503192076</v>
      </c>
      <c r="G51">
        <v>226195.95503900119</v>
      </c>
      <c r="H51">
        <v>2.4922359557544516E-2</v>
      </c>
    </row>
    <row r="52" spans="2:8" x14ac:dyDescent="0.4">
      <c r="B52" s="11">
        <v>49</v>
      </c>
      <c r="C52">
        <v>257324.80944832662</v>
      </c>
      <c r="D52">
        <v>246153.19520169953</v>
      </c>
      <c r="E52">
        <v>318368.77694749605</v>
      </c>
      <c r="F52">
        <v>351908.92072022025</v>
      </c>
      <c r="G52">
        <v>389170.04879883403</v>
      </c>
      <c r="H52">
        <v>0.14240970175367074</v>
      </c>
    </row>
    <row r="53" spans="2:8" x14ac:dyDescent="0.4">
      <c r="B53" s="11">
        <v>50</v>
      </c>
      <c r="C53">
        <v>190124.4788933043</v>
      </c>
      <c r="D53">
        <v>213068.0921562491</v>
      </c>
      <c r="E53">
        <v>230743.06827125131</v>
      </c>
      <c r="F53">
        <v>254656.30995952358</v>
      </c>
      <c r="G53">
        <v>246047.36746471337</v>
      </c>
      <c r="H53">
        <v>4.2312018351692515E-2</v>
      </c>
    </row>
    <row r="54" spans="2:8" x14ac:dyDescent="0.4">
      <c r="B54" s="11">
        <v>51</v>
      </c>
      <c r="C54">
        <v>190124.4788933043</v>
      </c>
      <c r="D54">
        <v>123681.78685826875</v>
      </c>
      <c r="E54">
        <v>152788.65404425608</v>
      </c>
      <c r="F54">
        <v>166140.45393502279</v>
      </c>
      <c r="G54">
        <v>214607.67179243674</v>
      </c>
      <c r="H54">
        <v>1.4198699873805731E-2</v>
      </c>
    </row>
    <row r="55" spans="2:8" x14ac:dyDescent="0.4">
      <c r="B55" s="11">
        <v>52</v>
      </c>
      <c r="C55">
        <v>257324.80944832662</v>
      </c>
      <c r="D55">
        <v>300095.44440225576</v>
      </c>
      <c r="E55">
        <v>386425.65132589894</v>
      </c>
      <c r="F55">
        <v>452100.2666152211</v>
      </c>
      <c r="G55">
        <v>530693.62925388943</v>
      </c>
      <c r="H55">
        <v>0.21552186580739652</v>
      </c>
    </row>
    <row r="56" spans="2:8" x14ac:dyDescent="0.4">
      <c r="B56" s="11">
        <v>53</v>
      </c>
      <c r="C56">
        <v>190124.4788933043</v>
      </c>
      <c r="D56">
        <v>209762.89864074372</v>
      </c>
      <c r="E56">
        <v>241789.78740135804</v>
      </c>
      <c r="F56">
        <v>235623.13784973079</v>
      </c>
      <c r="G56">
        <v>153429.48878888495</v>
      </c>
      <c r="H56">
        <v>-5.1634452380340035E-2</v>
      </c>
    </row>
    <row r="57" spans="2:8" x14ac:dyDescent="0.4">
      <c r="B57" s="11">
        <v>54</v>
      </c>
      <c r="C57">
        <v>246971.24947545229</v>
      </c>
      <c r="D57">
        <v>284273.41257495596</v>
      </c>
      <c r="E57">
        <v>376844.25163331482</v>
      </c>
      <c r="F57">
        <v>416274.99539582239</v>
      </c>
      <c r="G57">
        <v>460075.53188484331</v>
      </c>
      <c r="H57">
        <v>0.18129897802090222</v>
      </c>
    </row>
    <row r="58" spans="2:8" x14ac:dyDescent="0.4">
      <c r="B58" s="11">
        <v>55</v>
      </c>
      <c r="C58">
        <v>257324.80944832662</v>
      </c>
      <c r="D58">
        <v>287930.37725331634</v>
      </c>
      <c r="E58">
        <v>287422.0829715791</v>
      </c>
      <c r="F58">
        <v>371875.52501826524</v>
      </c>
      <c r="G58">
        <v>357746.72013926919</v>
      </c>
      <c r="H58">
        <v>0.12333459266738211</v>
      </c>
    </row>
    <row r="59" spans="2:8" x14ac:dyDescent="0.4">
      <c r="B59" s="11">
        <v>56</v>
      </c>
      <c r="C59">
        <v>264330.85567454738</v>
      </c>
      <c r="D59">
        <v>263309.64423651964</v>
      </c>
      <c r="E59">
        <v>170891.79446855307</v>
      </c>
      <c r="F59">
        <v>191385.9290807482</v>
      </c>
      <c r="G59">
        <v>208223.72709157295</v>
      </c>
      <c r="H59">
        <v>8.0917115823713193E-3</v>
      </c>
    </row>
    <row r="60" spans="2:8" x14ac:dyDescent="0.4">
      <c r="B60" s="11">
        <v>57</v>
      </c>
      <c r="C60">
        <v>264330.85567454738</v>
      </c>
      <c r="D60">
        <v>295719.49906839116</v>
      </c>
      <c r="E60">
        <v>344591.62910044799</v>
      </c>
      <c r="F60">
        <v>399236.34554668725</v>
      </c>
      <c r="G60">
        <v>379563.03022616816</v>
      </c>
      <c r="H60">
        <v>0.13671288240696922</v>
      </c>
    </row>
    <row r="61" spans="2:8" x14ac:dyDescent="0.4">
      <c r="B61" s="11">
        <v>58</v>
      </c>
      <c r="C61">
        <v>190808.97601049696</v>
      </c>
      <c r="D61">
        <v>246153.19520169953</v>
      </c>
      <c r="E61">
        <v>285757.03761511232</v>
      </c>
      <c r="F61">
        <v>273483.5724637495</v>
      </c>
      <c r="G61">
        <v>263901.12782314856</v>
      </c>
      <c r="H61">
        <v>5.701767660990642E-2</v>
      </c>
    </row>
    <row r="62" spans="2:8" x14ac:dyDescent="0.4">
      <c r="B62" s="11">
        <v>59</v>
      </c>
      <c r="C62">
        <v>264330.85567454738</v>
      </c>
      <c r="D62">
        <v>171742.77087560215</v>
      </c>
      <c r="E62">
        <v>187370.18183139033</v>
      </c>
      <c r="F62">
        <v>204691.05938285179</v>
      </c>
      <c r="G62">
        <v>237648.64206304841</v>
      </c>
      <c r="H62">
        <v>3.5097043849172671E-2</v>
      </c>
    </row>
    <row r="63" spans="2:8" x14ac:dyDescent="0.4">
      <c r="B63" s="11">
        <v>60</v>
      </c>
      <c r="C63">
        <v>223560.72967005437</v>
      </c>
      <c r="D63">
        <v>246809.31414438615</v>
      </c>
      <c r="E63">
        <v>266480.06839805667</v>
      </c>
      <c r="F63">
        <v>294351.95067537081</v>
      </c>
      <c r="G63">
        <v>389764.24044621008</v>
      </c>
      <c r="H63">
        <v>0.14275833912509706</v>
      </c>
    </row>
    <row r="64" spans="2:8" x14ac:dyDescent="0.4">
      <c r="B64" s="11">
        <v>61</v>
      </c>
      <c r="C64">
        <v>220700.60554138207</v>
      </c>
      <c r="D64">
        <v>209762.89864074369</v>
      </c>
      <c r="E64">
        <v>243937.52861881116</v>
      </c>
      <c r="F64">
        <v>284329.46818997076</v>
      </c>
      <c r="G64">
        <v>333496.50690220692</v>
      </c>
      <c r="H64">
        <v>0.10767475735378329</v>
      </c>
    </row>
    <row r="65" spans="2:8" x14ac:dyDescent="0.4">
      <c r="B65" s="11">
        <v>62</v>
      </c>
      <c r="C65">
        <v>264330.85567454738</v>
      </c>
      <c r="D65">
        <v>252571.96770850476</v>
      </c>
      <c r="E65">
        <v>164153.8083843544</v>
      </c>
      <c r="F65">
        <v>158416.73241027287</v>
      </c>
      <c r="G65">
        <v>182415.36215588482</v>
      </c>
      <c r="H65">
        <v>-1.8237854202458381E-2</v>
      </c>
    </row>
    <row r="66" spans="2:8" x14ac:dyDescent="0.4">
      <c r="B66" s="11">
        <v>63</v>
      </c>
      <c r="C66">
        <v>190124.4788933043</v>
      </c>
      <c r="D66">
        <v>252571.96770850473</v>
      </c>
      <c r="E66">
        <v>164153.8083843544</v>
      </c>
      <c r="F66">
        <v>177841.90342247672</v>
      </c>
      <c r="G66">
        <v>205496.9983669598</v>
      </c>
      <c r="H66">
        <v>5.4375422188877032E-3</v>
      </c>
    </row>
    <row r="67" spans="2:8" x14ac:dyDescent="0.4">
      <c r="B67" s="11">
        <v>64</v>
      </c>
      <c r="C67">
        <v>230902.4646606578</v>
      </c>
      <c r="D67">
        <v>297011.7119962296</v>
      </c>
      <c r="E67">
        <v>383120.24162146752</v>
      </c>
      <c r="F67">
        <v>367682.91154754627</v>
      </c>
      <c r="G67">
        <v>424241.97968085017</v>
      </c>
      <c r="H67">
        <v>0.16229596202561414</v>
      </c>
    </row>
    <row r="68" spans="2:8" x14ac:dyDescent="0.4">
      <c r="B68" s="11">
        <v>65</v>
      </c>
      <c r="C68">
        <v>223560.72967005437</v>
      </c>
      <c r="D68">
        <v>257639.48883267603</v>
      </c>
      <c r="E68">
        <v>287669.58484359726</v>
      </c>
      <c r="F68">
        <v>274474.01730306324</v>
      </c>
      <c r="G68">
        <v>339184.3499291371</v>
      </c>
      <c r="H68">
        <v>0.1114275605735795</v>
      </c>
    </row>
    <row r="69" spans="2:8" x14ac:dyDescent="0.4">
      <c r="B69" s="11">
        <v>66</v>
      </c>
      <c r="C69">
        <v>230914.07856865236</v>
      </c>
      <c r="D69">
        <v>228001.51109100578</v>
      </c>
      <c r="E69">
        <v>249013.88825114811</v>
      </c>
      <c r="F69">
        <v>274472.4092221529</v>
      </c>
      <c r="G69">
        <v>296205.5607105922</v>
      </c>
      <c r="H69">
        <v>8.1714477642925276E-2</v>
      </c>
    </row>
    <row r="70" spans="2:8" x14ac:dyDescent="0.4">
      <c r="B70" s="11">
        <v>67</v>
      </c>
      <c r="C70">
        <v>218382.85596525684</v>
      </c>
      <c r="D70">
        <v>280519.53134157567</v>
      </c>
      <c r="E70">
        <v>267727.71185663599</v>
      </c>
      <c r="F70">
        <v>309076.24870605429</v>
      </c>
      <c r="G70">
        <v>355481.98554581974</v>
      </c>
      <c r="H70">
        <v>0.12190871158671079</v>
      </c>
    </row>
    <row r="71" spans="2:8" x14ac:dyDescent="0.4">
      <c r="B71" s="11">
        <v>68</v>
      </c>
      <c r="C71">
        <v>264330.85567454738</v>
      </c>
      <c r="D71">
        <v>291750.09947536129</v>
      </c>
      <c r="E71">
        <v>291106.36830708804</v>
      </c>
      <c r="F71">
        <v>361292.85480555077</v>
      </c>
      <c r="G71">
        <v>411689.590237442</v>
      </c>
      <c r="H71">
        <v>0.15533512732624621</v>
      </c>
    </row>
    <row r="72" spans="2:8" x14ac:dyDescent="0.4">
      <c r="B72" s="11">
        <v>69</v>
      </c>
      <c r="C72">
        <v>220700.60554138207</v>
      </c>
      <c r="D72">
        <v>219962.25423771146</v>
      </c>
      <c r="E72">
        <v>237394.42639164659</v>
      </c>
      <c r="F72">
        <v>154205.49307528776</v>
      </c>
      <c r="G72">
        <v>170542.67101956031</v>
      </c>
      <c r="H72">
        <v>-3.1363984101773434E-2</v>
      </c>
    </row>
    <row r="73" spans="2:8" x14ac:dyDescent="0.4">
      <c r="B73" s="11">
        <v>70</v>
      </c>
      <c r="C73">
        <v>264330.85567454738</v>
      </c>
      <c r="D73">
        <v>305107.0275524403</v>
      </c>
      <c r="E73">
        <v>303893.18749616301</v>
      </c>
      <c r="F73">
        <v>335988.43688853591</v>
      </c>
      <c r="G73">
        <v>322374.51593651797</v>
      </c>
      <c r="H73">
        <v>0.10018606909223604</v>
      </c>
    </row>
    <row r="74" spans="2:8" x14ac:dyDescent="0.4">
      <c r="B74" s="11">
        <v>71</v>
      </c>
      <c r="C74">
        <v>218382.85596525684</v>
      </c>
      <c r="D74">
        <v>206940.90960570995</v>
      </c>
      <c r="E74">
        <v>239065.15735377331</v>
      </c>
      <c r="F74">
        <v>274742.48241122783</v>
      </c>
      <c r="G74">
        <v>307756.72067903582</v>
      </c>
      <c r="H74">
        <v>9.0022618865019721E-2</v>
      </c>
    </row>
    <row r="75" spans="2:8" x14ac:dyDescent="0.4">
      <c r="B75" s="11">
        <v>72</v>
      </c>
      <c r="C75">
        <v>218382.85596525684</v>
      </c>
      <c r="D75">
        <v>235650.24172427566</v>
      </c>
      <c r="E75">
        <v>311256.79180964577</v>
      </c>
      <c r="F75">
        <v>309419.99414062564</v>
      </c>
      <c r="G75">
        <v>360030.07765165408</v>
      </c>
      <c r="H75">
        <v>0.12476490680391183</v>
      </c>
    </row>
    <row r="76" spans="2:8" x14ac:dyDescent="0.4">
      <c r="B76" s="11">
        <v>73</v>
      </c>
      <c r="C76">
        <v>264330.85567454738</v>
      </c>
      <c r="D76">
        <v>252815.06784974382</v>
      </c>
      <c r="E76">
        <v>290477.43002669787</v>
      </c>
      <c r="F76">
        <v>320202.11955104856</v>
      </c>
      <c r="G76">
        <v>413378.82494037901</v>
      </c>
      <c r="H76">
        <v>0.15628168363673756</v>
      </c>
    </row>
    <row r="77" spans="2:8" x14ac:dyDescent="0.4">
      <c r="B77" s="11">
        <v>74</v>
      </c>
      <c r="C77">
        <v>218382.85596525684</v>
      </c>
      <c r="D77">
        <v>252133.47081404421</v>
      </c>
      <c r="E77">
        <v>289491.65323335561</v>
      </c>
      <c r="F77">
        <v>287711.63032532838</v>
      </c>
      <c r="G77">
        <v>310513.03670033632</v>
      </c>
      <c r="H77">
        <v>9.1968143217370679E-2</v>
      </c>
    </row>
    <row r="78" spans="2:8" x14ac:dyDescent="0.4">
      <c r="B78" s="11">
        <v>75</v>
      </c>
      <c r="C78">
        <v>218382.85596525684</v>
      </c>
      <c r="D78">
        <v>238776.58281604887</v>
      </c>
      <c r="E78">
        <v>293930.18219985784</v>
      </c>
      <c r="F78">
        <v>292125.15752729529</v>
      </c>
      <c r="G78">
        <v>341214.93188617774</v>
      </c>
      <c r="H78">
        <v>0.11275513343870247</v>
      </c>
    </row>
    <row r="79" spans="2:8" x14ac:dyDescent="0.4">
      <c r="B79" s="11">
        <v>76</v>
      </c>
      <c r="C79">
        <v>246971.24947545229</v>
      </c>
      <c r="D79">
        <v>266675.74965776829</v>
      </c>
      <c r="E79">
        <v>307786.27587280597</v>
      </c>
      <c r="F79">
        <v>339887.92625650758</v>
      </c>
      <c r="G79">
        <v>395816.42873898725</v>
      </c>
      <c r="H79">
        <v>0.14628540832272385</v>
      </c>
    </row>
    <row r="80" spans="2:8" x14ac:dyDescent="0.4">
      <c r="B80" s="11">
        <v>77</v>
      </c>
      <c r="C80">
        <v>257324.80944832662</v>
      </c>
      <c r="D80">
        <v>300095.44440225576</v>
      </c>
      <c r="E80">
        <v>285630.27623569994</v>
      </c>
      <c r="F80">
        <v>185630.33972624302</v>
      </c>
      <c r="G80">
        <v>213565.84809275734</v>
      </c>
      <c r="H80">
        <v>1.3212086498733289E-2</v>
      </c>
    </row>
    <row r="81" spans="2:8" x14ac:dyDescent="0.4">
      <c r="B81" s="11">
        <v>78</v>
      </c>
      <c r="C81">
        <v>264330.85567454738</v>
      </c>
      <c r="D81">
        <v>171742.77087560215</v>
      </c>
      <c r="E81">
        <v>170891.79446855301</v>
      </c>
      <c r="F81">
        <v>226406.83842355566</v>
      </c>
      <c r="G81">
        <v>250309.19330589502</v>
      </c>
      <c r="H81">
        <v>4.5898068532682412E-2</v>
      </c>
    </row>
    <row r="82" spans="2:8" x14ac:dyDescent="0.4">
      <c r="B82" s="11">
        <v>79</v>
      </c>
      <c r="C82">
        <v>257324.80944832662</v>
      </c>
      <c r="D82">
        <v>296214.62049817882</v>
      </c>
      <c r="E82">
        <v>327074.69394452218</v>
      </c>
      <c r="F82">
        <v>312452.39594689943</v>
      </c>
      <c r="G82">
        <v>362579.43838578259</v>
      </c>
      <c r="H82">
        <v>0.12635329862312128</v>
      </c>
    </row>
    <row r="83" spans="2:8" x14ac:dyDescent="0.4">
      <c r="B83" s="11">
        <v>80</v>
      </c>
      <c r="C83">
        <v>215894.89414355188</v>
      </c>
      <c r="D83">
        <v>249259.78092254483</v>
      </c>
      <c r="E83">
        <v>286458.03411776188</v>
      </c>
      <c r="F83">
        <v>354223.11949461885</v>
      </c>
      <c r="G83">
        <v>408764.53429987386</v>
      </c>
      <c r="H83">
        <v>0.15368870953076952</v>
      </c>
    </row>
    <row r="84" spans="2:8" x14ac:dyDescent="0.4">
      <c r="B84" s="11">
        <v>81</v>
      </c>
      <c r="C84">
        <v>190124.4788933043</v>
      </c>
      <c r="D84">
        <v>205827.49456113388</v>
      </c>
      <c r="E84">
        <v>133885.67645466246</v>
      </c>
      <c r="F84">
        <v>153902.18592582963</v>
      </c>
      <c r="G84">
        <v>179197.54122564683</v>
      </c>
      <c r="H84">
        <v>-2.1726227743571691E-2</v>
      </c>
    </row>
    <row r="85" spans="2:8" x14ac:dyDescent="0.4">
      <c r="B85" s="11">
        <v>82</v>
      </c>
      <c r="C85">
        <v>264330.85567454738</v>
      </c>
      <c r="D85">
        <v>304749.01909257483</v>
      </c>
      <c r="E85">
        <v>357595.88133803365</v>
      </c>
      <c r="F85">
        <v>392216.52995696035</v>
      </c>
      <c r="G85">
        <v>384939.22935526725</v>
      </c>
      <c r="H85">
        <v>0.13991491298687841</v>
      </c>
    </row>
    <row r="86" spans="2:8" x14ac:dyDescent="0.4">
      <c r="B86" s="11">
        <v>83</v>
      </c>
      <c r="C86">
        <v>234087.49997805891</v>
      </c>
      <c r="D86">
        <v>300178.9272831853</v>
      </c>
      <c r="E86">
        <v>370572.02393783815</v>
      </c>
      <c r="F86">
        <v>400043.80074481131</v>
      </c>
      <c r="G86">
        <v>529917.43458618026</v>
      </c>
      <c r="H86">
        <v>0.21516609215586402</v>
      </c>
    </row>
    <row r="87" spans="2:8" x14ac:dyDescent="0.4">
      <c r="B87" s="11">
        <v>84</v>
      </c>
      <c r="C87">
        <v>190124.4788933043</v>
      </c>
      <c r="D87">
        <v>245711.32959213451</v>
      </c>
      <c r="E87">
        <v>244775.07935706602</v>
      </c>
      <c r="F87">
        <v>283383.40594173595</v>
      </c>
      <c r="G87">
        <v>306881.92778025876</v>
      </c>
      <c r="H87">
        <v>8.9402239189943389E-2</v>
      </c>
    </row>
    <row r="88" spans="2:8" x14ac:dyDescent="0.4">
      <c r="B88" s="11">
        <v>85</v>
      </c>
      <c r="C88">
        <v>190124.4788933043</v>
      </c>
      <c r="D88">
        <v>185116.30195505579</v>
      </c>
      <c r="E88">
        <v>185001.39925888352</v>
      </c>
      <c r="F88">
        <v>213183.70107343045</v>
      </c>
      <c r="G88">
        <v>138656.40191885756</v>
      </c>
      <c r="H88">
        <v>-7.0644258956022665E-2</v>
      </c>
    </row>
    <row r="89" spans="2:8" x14ac:dyDescent="0.4">
      <c r="B89" s="11">
        <v>86</v>
      </c>
      <c r="C89">
        <v>233742.84302081462</v>
      </c>
      <c r="D89">
        <v>269757.48309363407</v>
      </c>
      <c r="E89">
        <v>317130.23808614432</v>
      </c>
      <c r="F89">
        <v>348097.4878881154</v>
      </c>
      <c r="G89">
        <v>341413.38704539154</v>
      </c>
      <c r="H89">
        <v>0.1128845419838318</v>
      </c>
    </row>
    <row r="90" spans="2:8" x14ac:dyDescent="0.4">
      <c r="B90" s="11">
        <v>87</v>
      </c>
      <c r="C90">
        <v>229877.67405890033</v>
      </c>
      <c r="D90">
        <v>219484.09466665192</v>
      </c>
      <c r="E90">
        <v>255316.01792460601</v>
      </c>
      <c r="F90">
        <v>278613.91065520607</v>
      </c>
      <c r="G90">
        <v>322590.48471981852</v>
      </c>
      <c r="H90">
        <v>0.10033343942627027</v>
      </c>
    </row>
    <row r="91" spans="2:8" x14ac:dyDescent="0.4">
      <c r="B91" s="11">
        <v>88</v>
      </c>
      <c r="C91">
        <v>230902.4646606578</v>
      </c>
      <c r="D91">
        <v>219637.83931791765</v>
      </c>
      <c r="E91">
        <v>291735.29247998534</v>
      </c>
      <c r="F91">
        <v>339254.24457949982</v>
      </c>
      <c r="G91">
        <v>391791.47976167407</v>
      </c>
      <c r="H91">
        <v>0.14394461516209778</v>
      </c>
    </row>
    <row r="92" spans="2:8" x14ac:dyDescent="0.4">
      <c r="B92" s="11">
        <v>89</v>
      </c>
      <c r="C92">
        <v>218382.85596525684</v>
      </c>
      <c r="D92">
        <v>252871.04003516515</v>
      </c>
      <c r="E92">
        <v>291940.94239135878</v>
      </c>
      <c r="F92">
        <v>190299.69700573696</v>
      </c>
      <c r="G92">
        <v>250418.03503727584</v>
      </c>
      <c r="H92">
        <v>4.5989010108073991E-2</v>
      </c>
    </row>
    <row r="93" spans="2:8" x14ac:dyDescent="0.4">
      <c r="B93" s="11">
        <v>90</v>
      </c>
      <c r="C93">
        <v>220700.60554138207</v>
      </c>
      <c r="D93">
        <v>246809.31414438615</v>
      </c>
      <c r="E93">
        <v>326527.60127602174</v>
      </c>
      <c r="F93">
        <v>312731.84195962292</v>
      </c>
      <c r="G93">
        <v>359589.0323193784</v>
      </c>
      <c r="H93">
        <v>0.12448919896626576</v>
      </c>
    </row>
    <row r="94" spans="2:8" x14ac:dyDescent="0.4">
      <c r="B94" s="11">
        <v>91</v>
      </c>
      <c r="C94">
        <v>130084.92640988281</v>
      </c>
      <c r="D94">
        <v>142118.89085430233</v>
      </c>
      <c r="E94">
        <v>92593.470124683998</v>
      </c>
      <c r="F94">
        <v>118600.63004141074</v>
      </c>
      <c r="G94">
        <v>146195.52087910706</v>
      </c>
      <c r="H94">
        <v>-6.0750842319623022E-2</v>
      </c>
    </row>
    <row r="95" spans="2:8" x14ac:dyDescent="0.4">
      <c r="B95" s="11">
        <v>92</v>
      </c>
      <c r="C95">
        <v>246971.24947545229</v>
      </c>
      <c r="D95">
        <v>285034.80960914172</v>
      </c>
      <c r="E95">
        <v>327967.72644244204</v>
      </c>
      <c r="F95">
        <v>382305.23570118751</v>
      </c>
      <c r="G95">
        <v>361821.85295123357</v>
      </c>
      <c r="H95">
        <v>0.12588221679617417</v>
      </c>
    </row>
    <row r="96" spans="2:8" x14ac:dyDescent="0.4">
      <c r="B96" s="11">
        <v>93</v>
      </c>
      <c r="C96">
        <v>230902.4646606578</v>
      </c>
      <c r="D96">
        <v>220326.40537599634</v>
      </c>
      <c r="E96">
        <v>238087.31003164663</v>
      </c>
      <c r="F96">
        <v>294593.55913757166</v>
      </c>
      <c r="G96">
        <v>294487.67222095223</v>
      </c>
      <c r="H96">
        <v>8.0456843706502967E-2</v>
      </c>
    </row>
    <row r="97" spans="2:8" x14ac:dyDescent="0.4">
      <c r="B97" s="11">
        <v>94</v>
      </c>
      <c r="C97">
        <v>130084.92640988281</v>
      </c>
      <c r="D97">
        <v>160417.70710147693</v>
      </c>
      <c r="E97">
        <v>198305.61215199548</v>
      </c>
      <c r="F97">
        <v>255975.83495400034</v>
      </c>
      <c r="G97">
        <v>282950.41048412828</v>
      </c>
      <c r="H97">
        <v>7.185506993637758E-2</v>
      </c>
    </row>
    <row r="98" spans="2:8" x14ac:dyDescent="0.4">
      <c r="B98" s="11">
        <v>95</v>
      </c>
      <c r="C98">
        <v>215894.89414355188</v>
      </c>
      <c r="D98">
        <v>249314.47624630044</v>
      </c>
      <c r="E98">
        <v>293207.01950165193</v>
      </c>
      <c r="F98">
        <v>322002.48383145995</v>
      </c>
      <c r="G98">
        <v>382665.26805403677</v>
      </c>
      <c r="H98">
        <v>0.13856494966564226</v>
      </c>
    </row>
    <row r="99" spans="2:8" x14ac:dyDescent="0.4">
      <c r="B99" s="11">
        <v>96</v>
      </c>
      <c r="C99">
        <v>223560.72967005437</v>
      </c>
      <c r="D99">
        <v>250051.98588311029</v>
      </c>
      <c r="E99">
        <v>288732.71534166642</v>
      </c>
      <c r="F99">
        <v>336644.52165142936</v>
      </c>
      <c r="G99">
        <v>444391.03089359711</v>
      </c>
      <c r="H99">
        <v>0.17313247675134713</v>
      </c>
    </row>
    <row r="100" spans="2:8" x14ac:dyDescent="0.4">
      <c r="B100" s="11">
        <v>97</v>
      </c>
      <c r="C100">
        <v>233742.84302081462</v>
      </c>
      <c r="D100">
        <v>269757.48309363407</v>
      </c>
      <c r="E100">
        <v>266972.13526263816</v>
      </c>
      <c r="F100">
        <v>329928.93665352382</v>
      </c>
      <c r="G100">
        <v>329513.21197247639</v>
      </c>
      <c r="H100">
        <v>0.10501600245523335</v>
      </c>
    </row>
    <row r="101" spans="2:8" x14ac:dyDescent="0.4">
      <c r="B101" s="11">
        <v>98</v>
      </c>
      <c r="C101">
        <v>264330.85567454738</v>
      </c>
      <c r="D101">
        <v>305107.0275524403</v>
      </c>
      <c r="E101">
        <v>332710.76637867943</v>
      </c>
      <c r="F101">
        <v>389069.62108605041</v>
      </c>
      <c r="G101">
        <v>369800.45724118251</v>
      </c>
      <c r="H101">
        <v>0.13080439987742043</v>
      </c>
    </row>
    <row r="102" spans="2:8" x14ac:dyDescent="0.4">
      <c r="B102" s="11">
        <v>99</v>
      </c>
      <c r="C102">
        <v>229877.67405890033</v>
      </c>
      <c r="D102">
        <v>218711.75201571241</v>
      </c>
      <c r="E102">
        <v>254679.90070660203</v>
      </c>
      <c r="F102">
        <v>285046.72073213279</v>
      </c>
      <c r="G102">
        <v>282824.78348424024</v>
      </c>
      <c r="H102">
        <v>7.1759874557890901E-2</v>
      </c>
    </row>
    <row r="103" spans="2:8" x14ac:dyDescent="0.4">
      <c r="B103" s="11">
        <v>100</v>
      </c>
      <c r="C103">
        <v>230902.4646606578</v>
      </c>
      <c r="D103">
        <v>266633.77228229865</v>
      </c>
      <c r="E103">
        <v>291159.09363949165</v>
      </c>
      <c r="F103">
        <v>314194.0559144491</v>
      </c>
      <c r="G103">
        <v>311836.3552439941</v>
      </c>
      <c r="H103">
        <v>9.289729239527289E-2</v>
      </c>
    </row>
    <row r="104" spans="2:8" x14ac:dyDescent="0.4">
      <c r="B104" s="11">
        <v>101</v>
      </c>
      <c r="C104">
        <v>230902.4646606578</v>
      </c>
      <c r="D104">
        <v>254813.47095582617</v>
      </c>
      <c r="E104">
        <v>284979.66093167878</v>
      </c>
      <c r="F104">
        <v>331758.17545303644</v>
      </c>
      <c r="G104">
        <v>409365.9004621405</v>
      </c>
      <c r="H104">
        <v>0.15402796667171947</v>
      </c>
    </row>
    <row r="105" spans="2:8" x14ac:dyDescent="0.4">
      <c r="B105" s="11">
        <v>102</v>
      </c>
      <c r="C105">
        <v>230902.4646606578</v>
      </c>
      <c r="D105">
        <v>285034.80960914167</v>
      </c>
      <c r="E105">
        <v>329030.76344183134</v>
      </c>
      <c r="F105">
        <v>358749.57826449623</v>
      </c>
      <c r="G105">
        <v>233309.41783586319</v>
      </c>
      <c r="H105">
        <v>3.1289164783024015E-2</v>
      </c>
    </row>
    <row r="106" spans="2:8" x14ac:dyDescent="0.4">
      <c r="B106" s="11">
        <v>103</v>
      </c>
      <c r="C106">
        <v>230902.4646606578</v>
      </c>
      <c r="D106">
        <v>270223.80384194548</v>
      </c>
      <c r="E106">
        <v>318084.54279784963</v>
      </c>
      <c r="F106">
        <v>376804.00751940598</v>
      </c>
      <c r="G106">
        <v>353644.83826262818</v>
      </c>
      <c r="H106">
        <v>0.12074669176397812</v>
      </c>
    </row>
    <row r="107" spans="2:8" x14ac:dyDescent="0.4">
      <c r="B107" s="11">
        <v>104</v>
      </c>
      <c r="C107">
        <v>230902.4646606578</v>
      </c>
      <c r="D107">
        <v>252133.47081404421</v>
      </c>
      <c r="E107">
        <v>278052.80032633769</v>
      </c>
      <c r="F107">
        <v>180991.20988096422</v>
      </c>
      <c r="G107">
        <v>195267.6464874486</v>
      </c>
      <c r="H107">
        <v>-4.7777904687259509E-3</v>
      </c>
    </row>
    <row r="108" spans="2:8" x14ac:dyDescent="0.4">
      <c r="B108" s="11">
        <v>105</v>
      </c>
      <c r="C108">
        <v>234087.49997805891</v>
      </c>
      <c r="D108">
        <v>300178.9272831853</v>
      </c>
      <c r="E108">
        <v>370572.02393783815</v>
      </c>
      <c r="F108">
        <v>427155.31925727602</v>
      </c>
      <c r="G108">
        <v>467394.8681291478</v>
      </c>
      <c r="H108">
        <v>0.18503393958482572</v>
      </c>
    </row>
    <row r="109" spans="2:8" x14ac:dyDescent="0.4">
      <c r="B109" s="11">
        <v>106</v>
      </c>
      <c r="C109">
        <v>246971.24947545229</v>
      </c>
      <c r="D109">
        <v>276300.06864659936</v>
      </c>
      <c r="E109">
        <v>318118.13858719589</v>
      </c>
      <c r="F109">
        <v>394575.6499616006</v>
      </c>
      <c r="G109">
        <v>429054.26990141172</v>
      </c>
      <c r="H109">
        <v>0.16492092540961822</v>
      </c>
    </row>
    <row r="110" spans="2:8" x14ac:dyDescent="0.4">
      <c r="B110" s="11">
        <v>107</v>
      </c>
      <c r="C110">
        <v>218382.85596525684</v>
      </c>
      <c r="D110">
        <v>252871.04003516515</v>
      </c>
      <c r="E110">
        <v>277360.74670649035</v>
      </c>
      <c r="F110">
        <v>262098.0145054872</v>
      </c>
      <c r="G110">
        <v>300749.85694066796</v>
      </c>
      <c r="H110">
        <v>8.5013362436514583E-2</v>
      </c>
    </row>
    <row r="111" spans="2:8" x14ac:dyDescent="0.4">
      <c r="B111" s="11">
        <v>108</v>
      </c>
      <c r="C111">
        <v>246971.24947545229</v>
      </c>
      <c r="D111">
        <v>288237.74732493103</v>
      </c>
      <c r="E111">
        <v>380647.53747700213</v>
      </c>
      <c r="F111">
        <v>490539.6392234501</v>
      </c>
      <c r="G111">
        <v>565561.73149240215</v>
      </c>
      <c r="H111">
        <v>0.23109056793088678</v>
      </c>
    </row>
    <row r="112" spans="2:8" x14ac:dyDescent="0.4">
      <c r="B112" s="11">
        <v>109</v>
      </c>
      <c r="C112">
        <v>233742.84302081462</v>
      </c>
      <c r="D112">
        <v>231358.46971736217</v>
      </c>
      <c r="E112">
        <v>230441.18397897616</v>
      </c>
      <c r="F112">
        <v>265882.73937368684</v>
      </c>
      <c r="G112">
        <v>286904.94776758959</v>
      </c>
      <c r="H112">
        <v>7.4834525949049047E-2</v>
      </c>
    </row>
    <row r="113" spans="2:8" x14ac:dyDescent="0.4">
      <c r="B113" s="11">
        <v>110</v>
      </c>
      <c r="C113">
        <v>190124.4788933043</v>
      </c>
      <c r="D113">
        <v>219667.88144211235</v>
      </c>
      <c r="E113">
        <v>216917.01624240557</v>
      </c>
      <c r="F113">
        <v>252958.47452147043</v>
      </c>
      <c r="G113">
        <v>278498.47951819038</v>
      </c>
      <c r="H113">
        <v>6.8460734282364211E-2</v>
      </c>
    </row>
    <row r="114" spans="2:8" x14ac:dyDescent="0.4">
      <c r="B114" s="11">
        <v>111</v>
      </c>
      <c r="C114">
        <v>198975.11194599746</v>
      </c>
      <c r="D114">
        <v>228950.50676580751</v>
      </c>
      <c r="E114">
        <v>249320.19132016337</v>
      </c>
      <c r="F114">
        <v>249203.72791056131</v>
      </c>
      <c r="G114">
        <v>271199.51734207897</v>
      </c>
      <c r="H114">
        <v>6.2800581412745693E-2</v>
      </c>
    </row>
    <row r="115" spans="2:8" x14ac:dyDescent="0.4">
      <c r="B115" s="11">
        <v>112</v>
      </c>
      <c r="C115">
        <v>130084.92640988281</v>
      </c>
      <c r="D115">
        <v>84704.894949055524</v>
      </c>
      <c r="E115">
        <v>108686.07141733535</v>
      </c>
      <c r="F115">
        <v>124843.76492948935</v>
      </c>
      <c r="G115">
        <v>119389.83421189047</v>
      </c>
      <c r="H115">
        <v>-9.803959967651088E-2</v>
      </c>
    </row>
    <row r="116" spans="2:8" x14ac:dyDescent="0.4">
      <c r="B116" s="11">
        <v>113</v>
      </c>
      <c r="C116">
        <v>218382.85596525684</v>
      </c>
      <c r="D116">
        <v>206940.90960570995</v>
      </c>
      <c r="E116">
        <v>239721.21001377626</v>
      </c>
      <c r="F116">
        <v>281928.32801647484</v>
      </c>
      <c r="G116">
        <v>309078.9628424187</v>
      </c>
      <c r="H116">
        <v>9.0957645284569288E-2</v>
      </c>
    </row>
    <row r="117" spans="2:8" x14ac:dyDescent="0.4">
      <c r="B117" s="11">
        <v>114</v>
      </c>
      <c r="C117">
        <v>130084.92640988281</v>
      </c>
      <c r="D117">
        <v>150368.54090476834</v>
      </c>
      <c r="E117">
        <v>143053.72670956628</v>
      </c>
      <c r="F117">
        <v>141083.79649662063</v>
      </c>
      <c r="G117">
        <v>187311.69754584678</v>
      </c>
      <c r="H117">
        <v>-1.3023116804379509E-2</v>
      </c>
    </row>
    <row r="118" spans="2:8" x14ac:dyDescent="0.4">
      <c r="B118" s="11">
        <v>115</v>
      </c>
      <c r="C118">
        <v>220700.60554138207</v>
      </c>
      <c r="D118">
        <v>238222.97111299483</v>
      </c>
      <c r="E118">
        <v>306858.52281712455</v>
      </c>
      <c r="F118">
        <v>199276.93449234683</v>
      </c>
      <c r="G118">
        <v>190868.28441847992</v>
      </c>
      <c r="H118">
        <v>-9.3032121910768817E-3</v>
      </c>
    </row>
    <row r="119" spans="2:8" x14ac:dyDescent="0.4">
      <c r="B119" s="11">
        <v>116</v>
      </c>
      <c r="C119">
        <v>223560.72967005437</v>
      </c>
      <c r="D119">
        <v>258123.25753319557</v>
      </c>
      <c r="E119">
        <v>288732.71534166642</v>
      </c>
      <c r="F119">
        <v>332155.68144164339</v>
      </c>
      <c r="G119">
        <v>316975.63320933667</v>
      </c>
      <c r="H119">
        <v>9.6476116987523008E-2</v>
      </c>
    </row>
    <row r="120" spans="2:8" x14ac:dyDescent="0.4">
      <c r="B120" s="11">
        <v>117</v>
      </c>
      <c r="C120">
        <v>257324.80944832662</v>
      </c>
      <c r="D120">
        <v>332000.0063610035</v>
      </c>
      <c r="E120">
        <v>215375.84519644175</v>
      </c>
      <c r="F120">
        <v>237863.39157180628</v>
      </c>
      <c r="G120">
        <v>274593.96610384691</v>
      </c>
      <c r="H120">
        <v>6.5447853651770638E-2</v>
      </c>
    </row>
    <row r="121" spans="2:8" x14ac:dyDescent="0.4">
      <c r="B121" s="11">
        <v>118</v>
      </c>
      <c r="C121">
        <v>264330.85567454738</v>
      </c>
      <c r="D121">
        <v>305107.0275524403</v>
      </c>
      <c r="E121">
        <v>356070.72449071641</v>
      </c>
      <c r="F121">
        <v>337826.63237301604</v>
      </c>
      <c r="G121">
        <v>391680.2506576294</v>
      </c>
      <c r="H121">
        <v>0.14387965489983645</v>
      </c>
    </row>
    <row r="122" spans="2:8" x14ac:dyDescent="0.4">
      <c r="B122" s="11">
        <v>119</v>
      </c>
      <c r="C122">
        <v>223560.72967005437</v>
      </c>
      <c r="D122">
        <v>276300.06864659936</v>
      </c>
      <c r="E122">
        <v>321904.71366086678</v>
      </c>
      <c r="F122">
        <v>351528.17309804214</v>
      </c>
      <c r="G122">
        <v>406808.11090557225</v>
      </c>
      <c r="H122">
        <v>0.15258223526019199</v>
      </c>
    </row>
    <row r="123" spans="2:8" x14ac:dyDescent="0.4">
      <c r="B123" s="11">
        <v>120</v>
      </c>
      <c r="C123">
        <v>190808.97601049696</v>
      </c>
      <c r="D123">
        <v>222195.64808525913</v>
      </c>
      <c r="E123">
        <v>256831.05577844451</v>
      </c>
      <c r="F123">
        <v>315807.12974559813</v>
      </c>
      <c r="G123">
        <v>301033.07114662929</v>
      </c>
      <c r="H123">
        <v>8.5217635526932067E-2</v>
      </c>
    </row>
    <row r="124" spans="2:8" x14ac:dyDescent="0.4">
      <c r="B124" s="11">
        <v>121</v>
      </c>
      <c r="C124">
        <v>264330.85567454738</v>
      </c>
      <c r="D124">
        <v>340905.6621246658</v>
      </c>
      <c r="E124">
        <v>392015.05227411754</v>
      </c>
      <c r="F124">
        <v>438335.96963979147</v>
      </c>
      <c r="G124">
        <v>483189.39865812438</v>
      </c>
      <c r="H124">
        <v>0.19293692164706777</v>
      </c>
    </row>
    <row r="125" spans="2:8" x14ac:dyDescent="0.4">
      <c r="B125" s="11">
        <v>122</v>
      </c>
      <c r="C125">
        <v>230902.4646606578</v>
      </c>
      <c r="D125">
        <v>305107.0275524403</v>
      </c>
      <c r="E125">
        <v>291866.06079822767</v>
      </c>
      <c r="F125">
        <v>315635.46591122384</v>
      </c>
      <c r="G125">
        <v>366181.7813735099</v>
      </c>
      <c r="H125">
        <v>0.1285825928805826</v>
      </c>
    </row>
    <row r="126" spans="2:8" x14ac:dyDescent="0.4">
      <c r="B126" s="11">
        <v>123</v>
      </c>
      <c r="C126">
        <v>233742.84302081462</v>
      </c>
      <c r="D126">
        <v>274881.78412884846</v>
      </c>
      <c r="E126">
        <v>301711.53084595595</v>
      </c>
      <c r="F126">
        <v>358438.0034614242</v>
      </c>
      <c r="G126">
        <v>437759.65599329874</v>
      </c>
      <c r="H126">
        <v>0.16961020189099107</v>
      </c>
    </row>
    <row r="127" spans="2:8" x14ac:dyDescent="0.4">
      <c r="B127" s="11">
        <v>124</v>
      </c>
      <c r="C127">
        <v>130084.92640988281</v>
      </c>
      <c r="D127">
        <v>149352.40095430883</v>
      </c>
      <c r="E127">
        <v>142557.66800427643</v>
      </c>
      <c r="F127">
        <v>92687.88804418192</v>
      </c>
      <c r="G127">
        <v>100160.508576394</v>
      </c>
      <c r="H127">
        <v>-0.1291701542920628</v>
      </c>
    </row>
    <row r="128" spans="2:8" x14ac:dyDescent="0.4">
      <c r="B128" s="11">
        <v>125</v>
      </c>
      <c r="C128">
        <v>234087.49997805891</v>
      </c>
      <c r="D128">
        <v>288237.74732493103</v>
      </c>
      <c r="E128">
        <v>310964.33924866596</v>
      </c>
      <c r="F128">
        <v>364564.42973077745</v>
      </c>
      <c r="G128">
        <v>399439.32520151971</v>
      </c>
      <c r="H128">
        <v>0.14837615118544778</v>
      </c>
    </row>
    <row r="129" spans="2:8" x14ac:dyDescent="0.4">
      <c r="B129" s="11">
        <v>126</v>
      </c>
      <c r="C129">
        <v>218382.85596525684</v>
      </c>
      <c r="D129">
        <v>255839.28901555523</v>
      </c>
      <c r="E129">
        <v>295268.57728283608</v>
      </c>
      <c r="F129">
        <v>279861.56229042466</v>
      </c>
      <c r="G129">
        <v>302232.24671749445</v>
      </c>
      <c r="H129">
        <v>8.6080861484032045E-2</v>
      </c>
    </row>
    <row r="130" spans="2:8" x14ac:dyDescent="0.4">
      <c r="B130" s="11">
        <v>127</v>
      </c>
      <c r="C130">
        <v>215894.89414355188</v>
      </c>
      <c r="D130">
        <v>266675.74965776829</v>
      </c>
      <c r="E130">
        <v>307018.53441772301</v>
      </c>
      <c r="F130">
        <v>354223.11949461879</v>
      </c>
      <c r="G130">
        <v>412660.71949315612</v>
      </c>
      <c r="H130">
        <v>0.15587967477915488</v>
      </c>
    </row>
    <row r="131" spans="2:8" x14ac:dyDescent="0.4">
      <c r="B131" s="11">
        <v>128</v>
      </c>
      <c r="C131">
        <v>190124.4788933043</v>
      </c>
      <c r="D131">
        <v>123681.78685826875</v>
      </c>
      <c r="E131">
        <v>134687.24557243081</v>
      </c>
      <c r="F131">
        <v>129305.35594986267</v>
      </c>
      <c r="G131">
        <v>140636.24756466228</v>
      </c>
      <c r="H131">
        <v>-6.8005273730010862E-2</v>
      </c>
    </row>
    <row r="132" spans="2:8" x14ac:dyDescent="0.4">
      <c r="B132" s="11">
        <v>129</v>
      </c>
      <c r="C132">
        <v>230914.07856865236</v>
      </c>
      <c r="D132">
        <v>254151.82873818075</v>
      </c>
      <c r="E132">
        <v>283726.27135636087</v>
      </c>
      <c r="F132">
        <v>329347.69380383898</v>
      </c>
      <c r="G132">
        <v>361158.36150271591</v>
      </c>
      <c r="H132">
        <v>0.12546899589470506</v>
      </c>
    </row>
    <row r="133" spans="2:8" x14ac:dyDescent="0.4">
      <c r="B133" s="11">
        <v>130</v>
      </c>
      <c r="C133">
        <v>230902.4646606578</v>
      </c>
      <c r="D133">
        <v>258123.25753319554</v>
      </c>
      <c r="E133">
        <v>301038.09713785199</v>
      </c>
      <c r="F133">
        <v>329178.28833078884</v>
      </c>
      <c r="G133">
        <v>311896.41845928365</v>
      </c>
      <c r="H133">
        <v>9.2939390032328095E-2</v>
      </c>
    </row>
    <row r="134" spans="2:8" x14ac:dyDescent="0.4">
      <c r="B134" s="11">
        <v>131</v>
      </c>
      <c r="C134">
        <v>230914.07856865236</v>
      </c>
      <c r="D134">
        <v>249314.47624630044</v>
      </c>
      <c r="E134">
        <v>329276.82726143324</v>
      </c>
      <c r="F134">
        <v>383452.56132229546</v>
      </c>
      <c r="G134">
        <v>367748.56099606346</v>
      </c>
      <c r="H134">
        <v>0.12954671602459555</v>
      </c>
    </row>
    <row r="135" spans="2:8" x14ac:dyDescent="0.4">
      <c r="B135" s="11">
        <v>132</v>
      </c>
      <c r="C135">
        <v>233742.84302081462</v>
      </c>
      <c r="D135">
        <v>287968.22862275661</v>
      </c>
      <c r="E135">
        <v>337653.1888391152</v>
      </c>
      <c r="F135">
        <v>371716.91873847123</v>
      </c>
      <c r="G135">
        <v>437259.9302657537</v>
      </c>
      <c r="H135">
        <v>0.16934304553161161</v>
      </c>
    </row>
    <row r="136" spans="2:8" x14ac:dyDescent="0.4">
      <c r="B136" s="11">
        <v>133</v>
      </c>
      <c r="C136">
        <v>218382.85596525684</v>
      </c>
      <c r="D136">
        <v>250833.65101895534</v>
      </c>
      <c r="E136">
        <v>270730.62479789153</v>
      </c>
      <c r="F136">
        <v>175967.66769804992</v>
      </c>
      <c r="G136">
        <v>217055.81221537557</v>
      </c>
      <c r="H136">
        <v>1.6502110792957714E-2</v>
      </c>
    </row>
    <row r="137" spans="2:8" x14ac:dyDescent="0.4">
      <c r="B137" s="11">
        <v>134</v>
      </c>
      <c r="C137">
        <v>229877.67405890033</v>
      </c>
      <c r="D137">
        <v>264522.85660446517</v>
      </c>
      <c r="E137">
        <v>305173.27980722254</v>
      </c>
      <c r="F137">
        <v>304233.20016082877</v>
      </c>
      <c r="G137">
        <v>403499.89545900677</v>
      </c>
      <c r="H137">
        <v>0.15070151842791524</v>
      </c>
    </row>
    <row r="138" spans="2:8" x14ac:dyDescent="0.4">
      <c r="B138" s="11">
        <v>135</v>
      </c>
      <c r="C138">
        <v>230914.07856865236</v>
      </c>
      <c r="D138">
        <v>257639.48883267603</v>
      </c>
      <c r="E138">
        <v>281841.30691166857</v>
      </c>
      <c r="F138">
        <v>329251.63824654068</v>
      </c>
      <c r="G138">
        <v>355475.26046953042</v>
      </c>
      <c r="H138">
        <v>0.12190446665781041</v>
      </c>
    </row>
    <row r="139" spans="2:8" x14ac:dyDescent="0.4">
      <c r="B139" s="11">
        <v>136</v>
      </c>
      <c r="C139">
        <v>264330.85567454738</v>
      </c>
      <c r="D139">
        <v>252571.96770850476</v>
      </c>
      <c r="E139">
        <v>292531.76913727139</v>
      </c>
      <c r="F139">
        <v>341892.42234693869</v>
      </c>
      <c r="G139">
        <v>421476.33647795615</v>
      </c>
      <c r="H139">
        <v>0.16077658809894357</v>
      </c>
    </row>
    <row r="140" spans="2:8" x14ac:dyDescent="0.4">
      <c r="B140" s="11">
        <v>137</v>
      </c>
      <c r="C140">
        <v>130084.92640988281</v>
      </c>
      <c r="D140">
        <v>84704.894949055524</v>
      </c>
      <c r="E140">
        <v>108686.07141733535</v>
      </c>
      <c r="F140">
        <v>117378.81516989777</v>
      </c>
      <c r="G140">
        <v>151157.55389554059</v>
      </c>
      <c r="H140">
        <v>-5.4459856243439964E-2</v>
      </c>
    </row>
    <row r="141" spans="2:8" x14ac:dyDescent="0.4">
      <c r="B141" s="11">
        <v>138</v>
      </c>
      <c r="C141">
        <v>223560.72967005437</v>
      </c>
      <c r="D141">
        <v>241397.91264165816</v>
      </c>
      <c r="E141">
        <v>240438.88763519187</v>
      </c>
      <c r="F141">
        <v>229638.23388792673</v>
      </c>
      <c r="G141">
        <v>248755.52642348729</v>
      </c>
      <c r="H141">
        <v>4.4596456915309446E-2</v>
      </c>
    </row>
    <row r="142" spans="2:8" x14ac:dyDescent="0.4">
      <c r="B142" s="11">
        <v>139</v>
      </c>
      <c r="C142">
        <v>220700.60554138207</v>
      </c>
      <c r="D142">
        <v>254151.82873818072</v>
      </c>
      <c r="E142">
        <v>278076.27493860683</v>
      </c>
      <c r="F142">
        <v>181149.14938699955</v>
      </c>
      <c r="G142">
        <v>199322.73144741426</v>
      </c>
      <c r="H142">
        <v>-6.7818780634898435E-4</v>
      </c>
    </row>
    <row r="143" spans="2:8" x14ac:dyDescent="0.4">
      <c r="B143" s="11">
        <v>140</v>
      </c>
      <c r="C143">
        <v>190808.97601049696</v>
      </c>
      <c r="D143">
        <v>220326.40537599634</v>
      </c>
      <c r="E143">
        <v>219744.04152802579</v>
      </c>
      <c r="F143">
        <v>254968.25357232883</v>
      </c>
      <c r="G143">
        <v>294398.46245909284</v>
      </c>
      <c r="H143">
        <v>8.0391374766058288E-2</v>
      </c>
    </row>
    <row r="144" spans="2:8" x14ac:dyDescent="0.4">
      <c r="B144" s="11">
        <v>141</v>
      </c>
      <c r="C144">
        <v>130084.92640988281</v>
      </c>
      <c r="D144">
        <v>129272.0398222659</v>
      </c>
      <c r="E144">
        <v>159887.0149723799</v>
      </c>
      <c r="F144">
        <v>186047.40621752301</v>
      </c>
      <c r="G144">
        <v>205580.99748401574</v>
      </c>
      <c r="H144">
        <v>5.5197254731047529E-3</v>
      </c>
    </row>
    <row r="145" spans="2:8" x14ac:dyDescent="0.4">
      <c r="B145" s="11">
        <v>142</v>
      </c>
      <c r="C145">
        <v>264330.85567454738</v>
      </c>
      <c r="D145">
        <v>304209.29128229513</v>
      </c>
      <c r="E145">
        <v>354931.10790929187</v>
      </c>
      <c r="F145">
        <v>230426.01413171232</v>
      </c>
      <c r="G145">
        <v>270166.65839134145</v>
      </c>
      <c r="H145">
        <v>6.1989813606190491E-2</v>
      </c>
    </row>
    <row r="146" spans="2:8" x14ac:dyDescent="0.4">
      <c r="B146" s="11">
        <v>143</v>
      </c>
      <c r="C146">
        <v>198975.11194599746</v>
      </c>
      <c r="D146">
        <v>214764.40728748482</v>
      </c>
      <c r="E146">
        <v>246163.10399508482</v>
      </c>
      <c r="F146">
        <v>288006.07676977495</v>
      </c>
      <c r="G146">
        <v>338970.79869050533</v>
      </c>
      <c r="H146">
        <v>0.11128757385044996</v>
      </c>
    </row>
    <row r="147" spans="2:8" x14ac:dyDescent="0.4">
      <c r="B147" s="11">
        <v>144</v>
      </c>
      <c r="C147">
        <v>234087.49997805891</v>
      </c>
      <c r="D147">
        <v>222195.64808525913</v>
      </c>
      <c r="E147">
        <v>211494.67712359928</v>
      </c>
      <c r="F147">
        <v>245712.34340689113</v>
      </c>
      <c r="G147">
        <v>316373.12070085213</v>
      </c>
      <c r="H147">
        <v>9.6058959715666914E-2</v>
      </c>
    </row>
    <row r="148" spans="2:8" x14ac:dyDescent="0.4">
      <c r="B148" s="11">
        <v>145</v>
      </c>
      <c r="C148">
        <v>229877.67405890033</v>
      </c>
      <c r="D148">
        <v>250833.65101895534</v>
      </c>
      <c r="E148">
        <v>270730.62479789153</v>
      </c>
      <c r="F148">
        <v>334400.74965308112</v>
      </c>
      <c r="G148">
        <v>318557.35003383254</v>
      </c>
      <c r="H148">
        <v>9.7568228278300362E-2</v>
      </c>
    </row>
    <row r="149" spans="2:8" x14ac:dyDescent="0.4">
      <c r="B149" s="11">
        <v>146</v>
      </c>
      <c r="C149">
        <v>130084.92640988281</v>
      </c>
      <c r="D149">
        <v>84704.894949055524</v>
      </c>
      <c r="E149">
        <v>111705.83684676659</v>
      </c>
      <c r="F149">
        <v>143695.65957392301</v>
      </c>
      <c r="G149">
        <v>156591.60509315395</v>
      </c>
      <c r="H149">
        <v>-4.7757203483953847E-2</v>
      </c>
    </row>
    <row r="150" spans="2:8" x14ac:dyDescent="0.4">
      <c r="B150" s="11">
        <v>147</v>
      </c>
      <c r="C150">
        <v>190808.97601049696</v>
      </c>
      <c r="D150">
        <v>183035.14779955</v>
      </c>
      <c r="E150">
        <v>210778.38331554621</v>
      </c>
      <c r="F150">
        <v>244781.17633934855</v>
      </c>
      <c r="G150">
        <v>301407.03577165265</v>
      </c>
      <c r="H150">
        <v>8.5487128505201904E-2</v>
      </c>
    </row>
    <row r="151" spans="2:8" x14ac:dyDescent="0.4">
      <c r="B151" s="11">
        <v>148</v>
      </c>
      <c r="C151">
        <v>230914.07856865236</v>
      </c>
      <c r="D151">
        <v>266583.92584763188</v>
      </c>
      <c r="E151">
        <v>327875.6289901837</v>
      </c>
      <c r="F151">
        <v>324864.98495258868</v>
      </c>
      <c r="G151">
        <v>374236.9895295726</v>
      </c>
      <c r="H151">
        <v>0.13350474647411703</v>
      </c>
    </row>
    <row r="152" spans="2:8" x14ac:dyDescent="0.4">
      <c r="B152" s="11">
        <v>149</v>
      </c>
      <c r="C152">
        <v>229877.67405890033</v>
      </c>
      <c r="D152">
        <v>284273.41257495596</v>
      </c>
      <c r="E152">
        <v>352343.12351363554</v>
      </c>
      <c r="F152">
        <v>352781.17598515202</v>
      </c>
      <c r="G152">
        <v>401723.43300187262</v>
      </c>
      <c r="H152">
        <v>0.14968650577682996</v>
      </c>
    </row>
    <row r="153" spans="2:8" x14ac:dyDescent="0.4">
      <c r="B153" s="11">
        <v>150</v>
      </c>
      <c r="C153">
        <v>130084.92640988281</v>
      </c>
      <c r="D153">
        <v>167144.63915176003</v>
      </c>
      <c r="E153">
        <v>108686.07141733535</v>
      </c>
      <c r="F153">
        <v>121569.39104325138</v>
      </c>
      <c r="G153">
        <v>116424.63995993669</v>
      </c>
      <c r="H153">
        <v>-0.10256504432327551</v>
      </c>
    </row>
    <row r="154" spans="2:8" x14ac:dyDescent="0.4">
      <c r="B154" s="11">
        <v>151</v>
      </c>
      <c r="C154">
        <v>215894.89414355188</v>
      </c>
      <c r="D154">
        <v>233138.77060454764</v>
      </c>
      <c r="E154">
        <v>222882.88059604276</v>
      </c>
      <c r="F154">
        <v>256493.0825646132</v>
      </c>
      <c r="G154">
        <v>300342.91412896727</v>
      </c>
      <c r="H154">
        <v>8.4719578383345429E-2</v>
      </c>
    </row>
    <row r="155" spans="2:8" x14ac:dyDescent="0.4">
      <c r="B155" s="11">
        <v>152</v>
      </c>
      <c r="C155">
        <v>190808.97601049696</v>
      </c>
      <c r="D155">
        <v>236106.1511290911</v>
      </c>
      <c r="E155">
        <v>274249.17927479884</v>
      </c>
      <c r="F155">
        <v>302816.8341192308</v>
      </c>
      <c r="G155">
        <v>349506.43105250405</v>
      </c>
      <c r="H155">
        <v>0.11811129618180005</v>
      </c>
    </row>
    <row r="156" spans="2:8" x14ac:dyDescent="0.4">
      <c r="B156" s="11">
        <v>153</v>
      </c>
      <c r="C156">
        <v>218382.85596525684</v>
      </c>
      <c r="D156">
        <v>243895.44619932148</v>
      </c>
      <c r="E156">
        <v>285201.87894324004</v>
      </c>
      <c r="F156">
        <v>335817.96949188493</v>
      </c>
      <c r="G156">
        <v>330432.99974082329</v>
      </c>
      <c r="H156">
        <v>0.10563221281187762</v>
      </c>
    </row>
    <row r="157" spans="2:8" x14ac:dyDescent="0.4">
      <c r="B157" s="11">
        <v>154</v>
      </c>
      <c r="C157">
        <v>223560.72967005437</v>
      </c>
      <c r="D157">
        <v>257639.48883267603</v>
      </c>
      <c r="E157">
        <v>297459.23747095396</v>
      </c>
      <c r="F157">
        <v>349334.47582613537</v>
      </c>
      <c r="G157">
        <v>403351.56491416326</v>
      </c>
      <c r="H157">
        <v>0.15061690413744566</v>
      </c>
    </row>
    <row r="158" spans="2:8" x14ac:dyDescent="0.4">
      <c r="B158" s="11">
        <v>155</v>
      </c>
      <c r="C158">
        <v>230902.4646606578</v>
      </c>
      <c r="D158">
        <v>266633.77228229865</v>
      </c>
      <c r="E158">
        <v>254461.45455031178</v>
      </c>
      <c r="F158">
        <v>292486.96252045245</v>
      </c>
      <c r="G158">
        <v>340136.32837703521</v>
      </c>
      <c r="H158">
        <v>0.11205074335676324</v>
      </c>
    </row>
    <row r="159" spans="2:8" x14ac:dyDescent="0.4">
      <c r="B159" s="11">
        <v>156</v>
      </c>
      <c r="C159">
        <v>234087.49997805891</v>
      </c>
      <c r="D159">
        <v>152391.12467801201</v>
      </c>
      <c r="E159">
        <v>195132.7497974525</v>
      </c>
      <c r="F159">
        <v>224131.26507807686</v>
      </c>
      <c r="G159">
        <v>259393.44766918779</v>
      </c>
      <c r="H159">
        <v>5.3381777415426601E-2</v>
      </c>
    </row>
    <row r="160" spans="2:8" x14ac:dyDescent="0.4">
      <c r="B160" s="11">
        <v>157</v>
      </c>
      <c r="C160">
        <v>233742.84302081462</v>
      </c>
      <c r="D160">
        <v>271903.89642855281</v>
      </c>
      <c r="E160">
        <v>177166.63890116173</v>
      </c>
      <c r="F160">
        <v>210134.23587220552</v>
      </c>
      <c r="G160">
        <v>226554.42155218025</v>
      </c>
      <c r="H160">
        <v>2.5247005211766815E-2</v>
      </c>
    </row>
    <row r="161" spans="2:8" x14ac:dyDescent="0.4">
      <c r="B161" s="11">
        <v>158</v>
      </c>
      <c r="C161">
        <v>198975.11194599746</v>
      </c>
      <c r="D161">
        <v>189026.94481805153</v>
      </c>
      <c r="E161">
        <v>204613.4980943538</v>
      </c>
      <c r="F161">
        <v>197651.03833420086</v>
      </c>
      <c r="G161">
        <v>218530.56972957138</v>
      </c>
      <c r="H161">
        <v>1.7879670307211271E-2</v>
      </c>
    </row>
    <row r="162" spans="2:8" x14ac:dyDescent="0.4">
      <c r="B162" s="11">
        <v>159</v>
      </c>
      <c r="C162">
        <v>230902.4646606578</v>
      </c>
      <c r="D162">
        <v>219637.83931791765</v>
      </c>
      <c r="E162">
        <v>142930.51242457933</v>
      </c>
      <c r="F162">
        <v>155649.17629876273</v>
      </c>
      <c r="G162">
        <v>180509.05786577609</v>
      </c>
      <c r="H162">
        <v>-2.0298437337010644E-2</v>
      </c>
    </row>
    <row r="163" spans="2:8" x14ac:dyDescent="0.4">
      <c r="B163" s="11">
        <v>160</v>
      </c>
      <c r="C163">
        <v>234087.49997805891</v>
      </c>
      <c r="D163">
        <v>288237.74732493103</v>
      </c>
      <c r="E163">
        <v>272407.21183026716</v>
      </c>
      <c r="F163">
        <v>177112.90968453599</v>
      </c>
      <c r="G163">
        <v>198256.04130025822</v>
      </c>
      <c r="H163">
        <v>-1.7500735035539394E-3</v>
      </c>
    </row>
    <row r="164" spans="2:8" x14ac:dyDescent="0.4">
      <c r="B164" s="11">
        <v>161</v>
      </c>
      <c r="C164">
        <v>230914.07856865236</v>
      </c>
      <c r="D164">
        <v>265109.7991979142</v>
      </c>
      <c r="E164">
        <v>172446.60871816616</v>
      </c>
      <c r="F164">
        <v>192429.22754786629</v>
      </c>
      <c r="G164">
        <v>211914.13362780135</v>
      </c>
      <c r="H164">
        <v>1.1639982651694858E-2</v>
      </c>
    </row>
    <row r="165" spans="2:8" x14ac:dyDescent="0.4">
      <c r="B165" s="11">
        <v>162</v>
      </c>
      <c r="C165">
        <v>246971.24947545229</v>
      </c>
      <c r="D165">
        <v>235152.16266196291</v>
      </c>
      <c r="E165">
        <v>259620.96013827232</v>
      </c>
      <c r="F165">
        <v>259167.22170659684</v>
      </c>
      <c r="G165">
        <v>250594.46879608923</v>
      </c>
      <c r="H165">
        <v>4.6136360345779392E-2</v>
      </c>
    </row>
    <row r="166" spans="2:8" x14ac:dyDescent="0.4">
      <c r="B166" s="11">
        <v>163</v>
      </c>
      <c r="C166">
        <v>246971.24947545229</v>
      </c>
      <c r="D166">
        <v>326999.83140689554</v>
      </c>
      <c r="E166">
        <v>326617.68479426758</v>
      </c>
      <c r="F166">
        <v>355046.12127645034</v>
      </c>
      <c r="G166">
        <v>409642.11081096326</v>
      </c>
      <c r="H166">
        <v>0.15418365549325563</v>
      </c>
    </row>
    <row r="167" spans="2:8" x14ac:dyDescent="0.4">
      <c r="B167" s="11">
        <v>164</v>
      </c>
      <c r="C167">
        <v>190808.97601049696</v>
      </c>
      <c r="D167">
        <v>210759.48703743875</v>
      </c>
      <c r="E167">
        <v>260959.85733253055</v>
      </c>
      <c r="F167">
        <v>283733.1718623371</v>
      </c>
      <c r="G167">
        <v>313620.09945678239</v>
      </c>
      <c r="H167">
        <v>9.414474414028362E-2</v>
      </c>
    </row>
    <row r="168" spans="2:8" x14ac:dyDescent="0.4">
      <c r="B168" s="11">
        <v>165</v>
      </c>
      <c r="C168">
        <v>257324.80944832662</v>
      </c>
      <c r="D168">
        <v>332000.0063610035</v>
      </c>
      <c r="E168">
        <v>440831.03940268583</v>
      </c>
      <c r="F168">
        <v>494107.95352869917</v>
      </c>
      <c r="G168">
        <v>534614.10988684068</v>
      </c>
      <c r="H168">
        <v>0.21731250733362306</v>
      </c>
    </row>
    <row r="169" spans="2:8" x14ac:dyDescent="0.4">
      <c r="B169" s="11">
        <v>166</v>
      </c>
      <c r="C169">
        <v>218382.85596525684</v>
      </c>
      <c r="D169">
        <v>250833.65101895534</v>
      </c>
      <c r="E169">
        <v>163051.87777599192</v>
      </c>
      <c r="F169">
        <v>190998.64421966061</v>
      </c>
      <c r="G169">
        <v>251791.32001894465</v>
      </c>
      <c r="H169">
        <v>4.7133736259184156E-2</v>
      </c>
    </row>
    <row r="170" spans="2:8" x14ac:dyDescent="0.4">
      <c r="B170" s="11">
        <v>167</v>
      </c>
      <c r="C170">
        <v>190124.4788933043</v>
      </c>
      <c r="D170">
        <v>183035.14779954997</v>
      </c>
      <c r="E170">
        <v>119031.83032275418</v>
      </c>
      <c r="F170">
        <v>129002.74810102076</v>
      </c>
      <c r="G170">
        <v>149000.01881689299</v>
      </c>
      <c r="H170">
        <v>-5.7174618485607454E-2</v>
      </c>
    </row>
    <row r="171" spans="2:8" x14ac:dyDescent="0.4">
      <c r="B171" s="11">
        <v>168</v>
      </c>
      <c r="C171">
        <v>190808.97601049696</v>
      </c>
      <c r="D171">
        <v>210759.48703743875</v>
      </c>
      <c r="E171">
        <v>232932.72343615364</v>
      </c>
      <c r="F171">
        <v>151423.8347593236</v>
      </c>
      <c r="G171">
        <v>195251.37260202749</v>
      </c>
      <c r="H171">
        <v>-4.7943796707246022E-3</v>
      </c>
    </row>
    <row r="172" spans="2:8" x14ac:dyDescent="0.4">
      <c r="B172" s="11">
        <v>169</v>
      </c>
      <c r="C172">
        <v>229877.67405890033</v>
      </c>
      <c r="D172">
        <v>284273.41257495596</v>
      </c>
      <c r="E172">
        <v>326672.5013815295</v>
      </c>
      <c r="F172">
        <v>356811.26562637516</v>
      </c>
      <c r="G172">
        <v>415151.47632102482</v>
      </c>
      <c r="H172">
        <v>0.15727166059496556</v>
      </c>
    </row>
    <row r="173" spans="2:8" x14ac:dyDescent="0.4">
      <c r="B173" s="11">
        <v>170</v>
      </c>
      <c r="C173">
        <v>233742.84302081462</v>
      </c>
      <c r="D173">
        <v>271903.89642855281</v>
      </c>
      <c r="E173">
        <v>266798.02725865203</v>
      </c>
      <c r="F173">
        <v>314080.48462092126</v>
      </c>
      <c r="G173">
        <v>344961.62345758983</v>
      </c>
      <c r="H173">
        <v>0.11518817957176886</v>
      </c>
    </row>
    <row r="174" spans="2:8" x14ac:dyDescent="0.4">
      <c r="B174" s="11">
        <v>171</v>
      </c>
      <c r="C174">
        <v>234087.49997805891</v>
      </c>
      <c r="D174">
        <v>308525.71003766282</v>
      </c>
      <c r="E174">
        <v>337315.05527521641</v>
      </c>
      <c r="F174">
        <v>369322.26901512855</v>
      </c>
      <c r="G174">
        <v>486473.68264494435</v>
      </c>
      <c r="H174">
        <v>0.19455423139091077</v>
      </c>
    </row>
    <row r="175" spans="2:8" x14ac:dyDescent="0.4">
      <c r="B175" s="11">
        <v>172</v>
      </c>
      <c r="C175">
        <v>234087.49997805891</v>
      </c>
      <c r="D175">
        <v>222195.64808525913</v>
      </c>
      <c r="E175">
        <v>259839.93409640872</v>
      </c>
      <c r="F175">
        <v>302644.04013115168</v>
      </c>
      <c r="G175">
        <v>332265.07455036551</v>
      </c>
      <c r="H175">
        <v>0.10685553098124179</v>
      </c>
    </row>
    <row r="176" spans="2:8" x14ac:dyDescent="0.4">
      <c r="B176" s="11">
        <v>173</v>
      </c>
      <c r="C176">
        <v>246971.24947545229</v>
      </c>
      <c r="D176">
        <v>284095.91043349646</v>
      </c>
      <c r="E176">
        <v>270720.24669357011</v>
      </c>
      <c r="F176">
        <v>260474.54839957098</v>
      </c>
      <c r="G176">
        <v>303279.74502340198</v>
      </c>
      <c r="H176">
        <v>8.6832663412652389E-2</v>
      </c>
    </row>
    <row r="177" spans="2:8" x14ac:dyDescent="0.4">
      <c r="B177" s="11">
        <v>174</v>
      </c>
      <c r="C177">
        <v>190808.97601049696</v>
      </c>
      <c r="D177">
        <v>182984.29178298422</v>
      </c>
      <c r="E177">
        <v>118939.01710895632</v>
      </c>
      <c r="F177">
        <v>115165.84166868002</v>
      </c>
      <c r="G177">
        <v>111981.46225710899</v>
      </c>
      <c r="H177">
        <v>-0.10952193154303269</v>
      </c>
    </row>
    <row r="178" spans="2:8" x14ac:dyDescent="0.4">
      <c r="B178" s="11">
        <v>175</v>
      </c>
      <c r="C178">
        <v>230902.4646606578</v>
      </c>
      <c r="D178">
        <v>285034.80960914167</v>
      </c>
      <c r="E178">
        <v>185209.98291350965</v>
      </c>
      <c r="F178">
        <v>177047.54931698088</v>
      </c>
      <c r="G178">
        <v>191356.7185266329</v>
      </c>
      <c r="H178">
        <v>-8.7966895380180432E-3</v>
      </c>
    </row>
    <row r="179" spans="2:8" x14ac:dyDescent="0.4">
      <c r="B179" s="11">
        <v>176</v>
      </c>
      <c r="C179">
        <v>246971.24947545229</v>
      </c>
      <c r="D179">
        <v>276300.06864659936</v>
      </c>
      <c r="E179">
        <v>300997.44577478035</v>
      </c>
      <c r="F179">
        <v>287580.73409709637</v>
      </c>
      <c r="G179">
        <v>312942.12325701426</v>
      </c>
      <c r="H179">
        <v>9.3671275522873687E-2</v>
      </c>
    </row>
    <row r="180" spans="2:8" x14ac:dyDescent="0.4">
      <c r="B180" s="11">
        <v>177</v>
      </c>
      <c r="C180">
        <v>257324.80944832662</v>
      </c>
      <c r="D180">
        <v>297011.7119962296</v>
      </c>
      <c r="E180">
        <v>327929.05087258364</v>
      </c>
      <c r="F180">
        <v>354210.4721606159</v>
      </c>
      <c r="G180">
        <v>339374.02890644659</v>
      </c>
      <c r="H180">
        <v>0.11155183948100356</v>
      </c>
    </row>
    <row r="181" spans="2:8" x14ac:dyDescent="0.4">
      <c r="B181" s="11">
        <v>178</v>
      </c>
      <c r="C181">
        <v>230914.07856865236</v>
      </c>
      <c r="D181">
        <v>265109.7991979142</v>
      </c>
      <c r="E181">
        <v>311627.43911208917</v>
      </c>
      <c r="F181">
        <v>357686.02564825339</v>
      </c>
      <c r="G181">
        <v>392270.91402387054</v>
      </c>
      <c r="H181">
        <v>0.14422444666170531</v>
      </c>
    </row>
    <row r="182" spans="2:8" x14ac:dyDescent="0.4">
      <c r="B182" s="11">
        <v>179</v>
      </c>
      <c r="C182">
        <v>220700.60554138207</v>
      </c>
      <c r="D182">
        <v>284100.17477212677</v>
      </c>
      <c r="E182">
        <v>326332.38722219912</v>
      </c>
      <c r="F182">
        <v>364730.64921032154</v>
      </c>
      <c r="G182">
        <v>397954.71371645515</v>
      </c>
      <c r="H182">
        <v>0.14752123648962101</v>
      </c>
    </row>
    <row r="183" spans="2:8" x14ac:dyDescent="0.4">
      <c r="B183" s="11">
        <v>180</v>
      </c>
      <c r="C183">
        <v>246971.24947545229</v>
      </c>
      <c r="D183">
        <v>318496.5485441208</v>
      </c>
      <c r="E183">
        <v>370572.02393783815</v>
      </c>
      <c r="F183">
        <v>240556.89117108981</v>
      </c>
      <c r="G183">
        <v>239455.12323865519</v>
      </c>
      <c r="H183">
        <v>3.6665934418759871E-2</v>
      </c>
    </row>
    <row r="184" spans="2:8" x14ac:dyDescent="0.4">
      <c r="B184" s="11">
        <v>181</v>
      </c>
      <c r="C184">
        <v>257324.80944832662</v>
      </c>
      <c r="D184">
        <v>167144.63915176003</v>
      </c>
      <c r="E184">
        <v>166482.8286836491</v>
      </c>
      <c r="F184">
        <v>206349.29011218424</v>
      </c>
      <c r="G184">
        <v>198118.03594929399</v>
      </c>
      <c r="H184">
        <v>-1.8890878865240879E-3</v>
      </c>
    </row>
    <row r="185" spans="2:8" x14ac:dyDescent="0.4">
      <c r="B185" s="11">
        <v>182</v>
      </c>
      <c r="C185">
        <v>233742.84302081462</v>
      </c>
      <c r="D185">
        <v>269757.48309363407</v>
      </c>
      <c r="E185">
        <v>317325.04328443314</v>
      </c>
      <c r="F185">
        <v>299880.52457948413</v>
      </c>
      <c r="G185">
        <v>384725.1710019827</v>
      </c>
      <c r="H185">
        <v>0.13978810720338841</v>
      </c>
    </row>
    <row r="186" spans="2:8" x14ac:dyDescent="0.4">
      <c r="B186" s="11">
        <v>183</v>
      </c>
      <c r="C186">
        <v>233742.84302081462</v>
      </c>
      <c r="D186">
        <v>252258.3466817895</v>
      </c>
      <c r="E186">
        <v>324079.28806060628</v>
      </c>
      <c r="F186">
        <v>429116.11490241613</v>
      </c>
      <c r="G186">
        <v>410463.49203373969</v>
      </c>
      <c r="H186">
        <v>0.15464613984713593</v>
      </c>
    </row>
    <row r="187" spans="2:8" x14ac:dyDescent="0.4">
      <c r="B187" s="11">
        <v>184</v>
      </c>
      <c r="C187">
        <v>190808.97601049696</v>
      </c>
      <c r="D187">
        <v>210759.48703743875</v>
      </c>
      <c r="E187">
        <v>260959.85733253055</v>
      </c>
      <c r="F187">
        <v>169447.71533368836</v>
      </c>
      <c r="G187">
        <v>194987.48769661222</v>
      </c>
      <c r="H187">
        <v>-5.0635320217637947E-3</v>
      </c>
    </row>
    <row r="188" spans="2:8" x14ac:dyDescent="0.4">
      <c r="B188" s="11">
        <v>185</v>
      </c>
      <c r="C188">
        <v>190124.4788933043</v>
      </c>
      <c r="D188">
        <v>252571.96770850473</v>
      </c>
      <c r="E188">
        <v>291735.29247998534</v>
      </c>
      <c r="F188">
        <v>189669.80452655299</v>
      </c>
      <c r="G188">
        <v>219789.23523875227</v>
      </c>
      <c r="H188">
        <v>1.9049509880886273E-2</v>
      </c>
    </row>
    <row r="189" spans="2:8" x14ac:dyDescent="0.4">
      <c r="B189" s="11">
        <v>186</v>
      </c>
      <c r="C189">
        <v>218382.85596525684</v>
      </c>
      <c r="D189">
        <v>288238.66628297779</v>
      </c>
      <c r="E189">
        <v>332710.76637867943</v>
      </c>
      <c r="F189">
        <v>216357.42163161491</v>
      </c>
      <c r="G189">
        <v>236364.54180762477</v>
      </c>
      <c r="H189">
        <v>3.3976018705596633E-2</v>
      </c>
    </row>
    <row r="190" spans="2:8" x14ac:dyDescent="0.4">
      <c r="B190" s="11">
        <v>187</v>
      </c>
      <c r="C190">
        <v>190124.4788933043</v>
      </c>
      <c r="D190">
        <v>219667.88144211235</v>
      </c>
      <c r="E190">
        <v>245773.72374085794</v>
      </c>
      <c r="F190">
        <v>317238.60808293667</v>
      </c>
      <c r="G190">
        <v>314495.21808503062</v>
      </c>
      <c r="H190">
        <v>9.4754679226125349E-2</v>
      </c>
    </row>
    <row r="191" spans="2:8" x14ac:dyDescent="0.4">
      <c r="B191" s="11">
        <v>188</v>
      </c>
      <c r="C191">
        <v>223560.72967005437</v>
      </c>
      <c r="D191">
        <v>213068.0921562491</v>
      </c>
      <c r="E191">
        <v>230743.06827125131</v>
      </c>
      <c r="F191">
        <v>285698.01363279478</v>
      </c>
      <c r="G191">
        <v>329227.36944405403</v>
      </c>
      <c r="H191">
        <v>0.1048242224516398</v>
      </c>
    </row>
    <row r="192" spans="2:8" x14ac:dyDescent="0.4">
      <c r="B192" s="11">
        <v>189</v>
      </c>
      <c r="C192">
        <v>130084.92640988281</v>
      </c>
      <c r="D192">
        <v>145379.47583482199</v>
      </c>
      <c r="E192">
        <v>179437.21004110758</v>
      </c>
      <c r="F192">
        <v>200830.21567534329</v>
      </c>
      <c r="G192">
        <v>200620.81507765775</v>
      </c>
      <c r="H192">
        <v>6.2004568743945221E-4</v>
      </c>
    </row>
    <row r="193" spans="2:8" x14ac:dyDescent="0.4">
      <c r="B193" s="11">
        <v>190</v>
      </c>
      <c r="C193">
        <v>190808.97601049696</v>
      </c>
      <c r="D193">
        <v>222111.07400860454</v>
      </c>
      <c r="E193">
        <v>248309.35585506499</v>
      </c>
      <c r="F193">
        <v>161435.76448750816</v>
      </c>
      <c r="G193">
        <v>178070.83969331541</v>
      </c>
      <c r="H193">
        <v>-2.2959509335401918E-2</v>
      </c>
    </row>
    <row r="194" spans="2:8" x14ac:dyDescent="0.4">
      <c r="B194" s="11">
        <v>191</v>
      </c>
      <c r="C194">
        <v>220700.60554138207</v>
      </c>
      <c r="D194">
        <v>257449.46729640514</v>
      </c>
      <c r="E194">
        <v>298598.2526953406</v>
      </c>
      <c r="F194">
        <v>342686.42671320925</v>
      </c>
      <c r="G194">
        <v>376778.68151061045</v>
      </c>
      <c r="H194">
        <v>0.13504025738307646</v>
      </c>
    </row>
    <row r="195" spans="2:8" x14ac:dyDescent="0.4">
      <c r="B195" s="11">
        <v>192</v>
      </c>
      <c r="C195">
        <v>246971.24947545229</v>
      </c>
      <c r="D195">
        <v>318496.5485441208</v>
      </c>
      <c r="E195">
        <v>305226.53221625939</v>
      </c>
      <c r="F195">
        <v>342301.58669363096</v>
      </c>
      <c r="G195">
        <v>222005.10929076432</v>
      </c>
      <c r="H195">
        <v>2.1096046714011774E-2</v>
      </c>
    </row>
    <row r="196" spans="2:8" x14ac:dyDescent="0.4">
      <c r="B196" s="11">
        <v>193</v>
      </c>
      <c r="C196">
        <v>257324.80944832662</v>
      </c>
      <c r="D196">
        <v>246153.19520169953</v>
      </c>
      <c r="E196">
        <v>286011.33721067826</v>
      </c>
      <c r="F196">
        <v>329392.32061307132</v>
      </c>
      <c r="G196">
        <v>425897.14561266883</v>
      </c>
      <c r="H196">
        <v>0.1632014817688765</v>
      </c>
    </row>
    <row r="197" spans="2:8" x14ac:dyDescent="0.4">
      <c r="B197" s="11">
        <v>194</v>
      </c>
      <c r="C197">
        <v>218382.85596525684</v>
      </c>
      <c r="D197">
        <v>207845.65896984312</v>
      </c>
      <c r="E197">
        <v>239665.42172852065</v>
      </c>
      <c r="F197">
        <v>281302.08132527629</v>
      </c>
      <c r="G197">
        <v>183379.31336184303</v>
      </c>
      <c r="H197">
        <v>-1.7202440604584757E-2</v>
      </c>
    </row>
    <row r="198" spans="2:8" x14ac:dyDescent="0.4">
      <c r="B198" s="11">
        <v>195</v>
      </c>
      <c r="C198">
        <v>190808.97601049696</v>
      </c>
      <c r="D198">
        <v>213644.42705421115</v>
      </c>
      <c r="E198">
        <v>264558.40401184309</v>
      </c>
      <c r="F198">
        <v>296596.81046075327</v>
      </c>
      <c r="G198">
        <v>322179.95576220419</v>
      </c>
      <c r="H198">
        <v>0.10005323968068902</v>
      </c>
    </row>
    <row r="199" spans="2:8" x14ac:dyDescent="0.4">
      <c r="B199" s="11">
        <v>196</v>
      </c>
      <c r="C199">
        <v>230914.07856865236</v>
      </c>
      <c r="D199">
        <v>284095.91043349646</v>
      </c>
      <c r="E199">
        <v>270791.88271963689</v>
      </c>
      <c r="F199">
        <v>295004.7962699504</v>
      </c>
      <c r="G199">
        <v>339251.61659065087</v>
      </c>
      <c r="H199">
        <v>0.1114716404915046</v>
      </c>
    </row>
    <row r="200" spans="2:8" x14ac:dyDescent="0.4">
      <c r="B200" s="11">
        <v>197</v>
      </c>
      <c r="C200">
        <v>190124.4788933043</v>
      </c>
      <c r="D200">
        <v>185116.30195505579</v>
      </c>
      <c r="E200">
        <v>214017.73615702553</v>
      </c>
      <c r="F200">
        <v>248287.8068728135</v>
      </c>
      <c r="G200">
        <v>306937.30286851071</v>
      </c>
      <c r="H200">
        <v>8.9441551632921446E-2</v>
      </c>
    </row>
    <row r="201" spans="2:8" x14ac:dyDescent="0.4">
      <c r="B201" s="11">
        <v>198</v>
      </c>
      <c r="C201">
        <v>130084.92640988281</v>
      </c>
      <c r="D201">
        <v>152074.46206031783</v>
      </c>
      <c r="E201">
        <v>166555.36918650294</v>
      </c>
      <c r="F201">
        <v>183249.51679360878</v>
      </c>
      <c r="G201">
        <v>216105.96736016654</v>
      </c>
      <c r="H201">
        <v>1.5610898710869403E-2</v>
      </c>
    </row>
    <row r="202" spans="2:8" x14ac:dyDescent="0.4">
      <c r="B202" s="11">
        <v>199</v>
      </c>
      <c r="C202">
        <v>230902.4646606578</v>
      </c>
      <c r="D202">
        <v>269757.48309363407</v>
      </c>
      <c r="E202">
        <v>309829.20030642161</v>
      </c>
      <c r="F202">
        <v>363959.52489732596</v>
      </c>
      <c r="G202">
        <v>417951.65857460094</v>
      </c>
      <c r="H202">
        <v>0.15882861700752526</v>
      </c>
    </row>
    <row r="203" spans="2:8" x14ac:dyDescent="0.4">
      <c r="B203" s="11">
        <v>200</v>
      </c>
      <c r="C203">
        <v>233742.84302081462</v>
      </c>
      <c r="D203">
        <v>255839.28901555517</v>
      </c>
      <c r="E203">
        <v>241613.72973175562</v>
      </c>
      <c r="F203">
        <v>281928.32801647478</v>
      </c>
      <c r="G203">
        <v>332346.64654651063</v>
      </c>
      <c r="H203">
        <v>0.10690987286481879</v>
      </c>
    </row>
    <row r="204" spans="2:8" x14ac:dyDescent="0.4">
      <c r="B204" s="11">
        <v>201</v>
      </c>
      <c r="C204">
        <v>223560.72967005437</v>
      </c>
      <c r="D204">
        <v>213644.42705421115</v>
      </c>
      <c r="E204">
        <v>205206.32623113258</v>
      </c>
      <c r="F204">
        <v>237684.82077112497</v>
      </c>
      <c r="G204">
        <v>294399.95477988949</v>
      </c>
      <c r="H204">
        <v>8.0392470075615785E-2</v>
      </c>
    </row>
    <row r="205" spans="2:8" x14ac:dyDescent="0.4">
      <c r="B205" s="11">
        <v>202</v>
      </c>
      <c r="C205">
        <v>223560.72967005437</v>
      </c>
      <c r="D205">
        <v>258123.25753319557</v>
      </c>
      <c r="E205">
        <v>288732.71534166642</v>
      </c>
      <c r="F205">
        <v>382160.71922095504</v>
      </c>
      <c r="G205">
        <v>416047.13945208123</v>
      </c>
      <c r="H205">
        <v>0.1577705783533323</v>
      </c>
    </row>
    <row r="206" spans="2:8" x14ac:dyDescent="0.4">
      <c r="B206" s="11">
        <v>203</v>
      </c>
      <c r="C206">
        <v>190808.97601049696</v>
      </c>
      <c r="D206">
        <v>190324.33935739839</v>
      </c>
      <c r="E206">
        <v>213331.75358208056</v>
      </c>
      <c r="F206">
        <v>230550.81047736353</v>
      </c>
      <c r="G206">
        <v>222100.89937483959</v>
      </c>
      <c r="H206">
        <v>2.1184147388442431E-2</v>
      </c>
    </row>
    <row r="207" spans="2:8" x14ac:dyDescent="0.4">
      <c r="B207" s="11">
        <v>204</v>
      </c>
      <c r="C207">
        <v>198975.11194599746</v>
      </c>
      <c r="D207">
        <v>199023.25800857614</v>
      </c>
      <c r="E207">
        <v>188852.11347397623</v>
      </c>
      <c r="F207">
        <v>189446.89134638442</v>
      </c>
      <c r="G207">
        <v>218156.25601139796</v>
      </c>
      <c r="H207">
        <v>1.7530732729895027E-2</v>
      </c>
    </row>
    <row r="208" spans="2:8" x14ac:dyDescent="0.4">
      <c r="B208" s="11">
        <v>205</v>
      </c>
      <c r="C208">
        <v>257324.80944832662</v>
      </c>
      <c r="D208">
        <v>296214.62049817882</v>
      </c>
      <c r="E208">
        <v>341353.79190396977</v>
      </c>
      <c r="F208">
        <v>371666.26612504572</v>
      </c>
      <c r="G208">
        <v>405145.49729674938</v>
      </c>
      <c r="H208">
        <v>0.15163857690788674</v>
      </c>
    </row>
    <row r="209" spans="2:8" x14ac:dyDescent="0.4">
      <c r="B209" s="11">
        <v>206</v>
      </c>
      <c r="C209">
        <v>218382.85596525684</v>
      </c>
      <c r="D209">
        <v>240821.22245616373</v>
      </c>
      <c r="E209">
        <v>278076.27493860683</v>
      </c>
      <c r="F209">
        <v>341866.85731256846</v>
      </c>
      <c r="G209">
        <v>373921.37861705414</v>
      </c>
      <c r="H209">
        <v>0.13331349482343713</v>
      </c>
    </row>
    <row r="210" spans="2:8" x14ac:dyDescent="0.4">
      <c r="B210" s="11">
        <v>207</v>
      </c>
      <c r="C210">
        <v>229877.67405890033</v>
      </c>
      <c r="D210">
        <v>253704.97801019214</v>
      </c>
      <c r="E210">
        <v>273911.20703294483</v>
      </c>
      <c r="F210">
        <v>339065.09874858108</v>
      </c>
      <c r="G210">
        <v>438329.59390968597</v>
      </c>
      <c r="H210">
        <v>0.16991459646486273</v>
      </c>
    </row>
    <row r="211" spans="2:8" x14ac:dyDescent="0.4">
      <c r="B211" s="11">
        <v>208</v>
      </c>
      <c r="C211">
        <v>218382.85596525684</v>
      </c>
      <c r="D211">
        <v>256302.73928466489</v>
      </c>
      <c r="E211">
        <v>281047.76328269544</v>
      </c>
      <c r="F211">
        <v>308671.40499943518</v>
      </c>
      <c r="G211">
        <v>343319.36796076741</v>
      </c>
      <c r="H211">
        <v>0.11412433865428251</v>
      </c>
    </row>
    <row r="212" spans="2:8" x14ac:dyDescent="0.4">
      <c r="B212" s="11">
        <v>209</v>
      </c>
      <c r="C212">
        <v>215894.89414355188</v>
      </c>
      <c r="D212">
        <v>214764.40728748482</v>
      </c>
      <c r="E212">
        <v>249672.92379340925</v>
      </c>
      <c r="F212">
        <v>275545.29886072897</v>
      </c>
      <c r="G212">
        <v>364625.87710907636</v>
      </c>
      <c r="H212">
        <v>0.12762189050473993</v>
      </c>
    </row>
    <row r="213" spans="2:8" x14ac:dyDescent="0.4">
      <c r="B213" s="11">
        <v>210</v>
      </c>
      <c r="C213">
        <v>229877.67405890033</v>
      </c>
      <c r="D213">
        <v>149352.40095430883</v>
      </c>
      <c r="E213">
        <v>163051.87777599192</v>
      </c>
      <c r="F213">
        <v>187295.0599650135</v>
      </c>
      <c r="G213">
        <v>186160.02697835836</v>
      </c>
      <c r="H213">
        <v>-1.4239781960579845E-2</v>
      </c>
    </row>
    <row r="214" spans="2:8" x14ac:dyDescent="0.4">
      <c r="B214" s="11">
        <v>211</v>
      </c>
      <c r="C214">
        <v>257324.80944832662</v>
      </c>
      <c r="D214">
        <v>300178.92728318524</v>
      </c>
      <c r="E214">
        <v>335285.02738244087</v>
      </c>
      <c r="F214">
        <v>374736.99702282296</v>
      </c>
      <c r="G214">
        <v>373293.42264810059</v>
      </c>
      <c r="H214">
        <v>0.13293258612814096</v>
      </c>
    </row>
    <row r="215" spans="2:8" x14ac:dyDescent="0.4">
      <c r="B215" s="11">
        <v>212</v>
      </c>
      <c r="C215">
        <v>215894.89414355188</v>
      </c>
      <c r="D215">
        <v>241397.91264165816</v>
      </c>
      <c r="E215">
        <v>281756.80365825834</v>
      </c>
      <c r="F215">
        <v>330718.47836849303</v>
      </c>
      <c r="G215">
        <v>311265.28560282756</v>
      </c>
      <c r="H215">
        <v>9.2496711679911581E-2</v>
      </c>
    </row>
    <row r="216" spans="2:8" x14ac:dyDescent="0.4">
      <c r="B216" s="11">
        <v>213</v>
      </c>
      <c r="C216">
        <v>220700.60554138207</v>
      </c>
      <c r="D216">
        <v>254813.47095582623</v>
      </c>
      <c r="E216">
        <v>278052.80032633769</v>
      </c>
      <c r="F216">
        <v>357277.64631037711</v>
      </c>
      <c r="G216">
        <v>394482.68424024223</v>
      </c>
      <c r="H216">
        <v>0.1455118594894127</v>
      </c>
    </row>
    <row r="217" spans="2:8" x14ac:dyDescent="0.4">
      <c r="B217" s="11">
        <v>214</v>
      </c>
      <c r="C217">
        <v>264330.85567454738</v>
      </c>
      <c r="D217">
        <v>340905.6621246658</v>
      </c>
      <c r="E217">
        <v>397079.26061057707</v>
      </c>
      <c r="F217">
        <v>526532.780013946</v>
      </c>
      <c r="G217">
        <v>699631.87116209418</v>
      </c>
      <c r="H217">
        <v>0.28460000067176705</v>
      </c>
    </row>
    <row r="218" spans="2:8" x14ac:dyDescent="0.4">
      <c r="B218" s="11">
        <v>215</v>
      </c>
      <c r="C218">
        <v>218382.85596525684</v>
      </c>
      <c r="D218">
        <v>207845.65896984312</v>
      </c>
      <c r="E218">
        <v>242456.09105430375</v>
      </c>
      <c r="F218">
        <v>284523.21439555351</v>
      </c>
      <c r="G218">
        <v>270151.07981994568</v>
      </c>
      <c r="H218">
        <v>6.1977565858196249E-2</v>
      </c>
    </row>
    <row r="219" spans="2:8" x14ac:dyDescent="0.4">
      <c r="B219" s="11">
        <v>216</v>
      </c>
      <c r="C219">
        <v>234087.49997805891</v>
      </c>
      <c r="D219">
        <v>300178.9272831853</v>
      </c>
      <c r="E219">
        <v>370572.02393783815</v>
      </c>
      <c r="F219">
        <v>458599.4465950983</v>
      </c>
      <c r="G219">
        <v>592555.42399288062</v>
      </c>
      <c r="H219">
        <v>0.24262416916618434</v>
      </c>
    </row>
    <row r="220" spans="2:8" x14ac:dyDescent="0.4">
      <c r="B220" s="11">
        <v>217</v>
      </c>
      <c r="C220">
        <v>220700.60554138207</v>
      </c>
      <c r="D220">
        <v>254151.82873818072</v>
      </c>
      <c r="E220">
        <v>241789.78740135807</v>
      </c>
      <c r="F220">
        <v>270660.98800210922</v>
      </c>
      <c r="G220">
        <v>260490.43804514874</v>
      </c>
      <c r="H220">
        <v>5.4271236939106515E-2</v>
      </c>
    </row>
    <row r="221" spans="2:8" x14ac:dyDescent="0.4">
      <c r="B221" s="11">
        <v>218</v>
      </c>
      <c r="C221">
        <v>230914.07856865236</v>
      </c>
      <c r="D221">
        <v>271825.28773961362</v>
      </c>
      <c r="E221">
        <v>177206.9285136543</v>
      </c>
      <c r="F221">
        <v>167313.84764577009</v>
      </c>
      <c r="G221">
        <v>184060.52078325313</v>
      </c>
      <c r="H221">
        <v>-1.64733546482283E-2</v>
      </c>
    </row>
    <row r="222" spans="2:8" x14ac:dyDescent="0.4">
      <c r="B222" s="11">
        <v>219</v>
      </c>
      <c r="C222">
        <v>130084.92640988281</v>
      </c>
      <c r="D222">
        <v>150368.54090476834</v>
      </c>
      <c r="E222">
        <v>142840.22598807499</v>
      </c>
      <c r="F222">
        <v>137196.01388048136</v>
      </c>
      <c r="G222">
        <v>148726.22479000027</v>
      </c>
      <c r="H222">
        <v>-5.7521369991735738E-2</v>
      </c>
    </row>
    <row r="223" spans="2:8" x14ac:dyDescent="0.4">
      <c r="B223" s="11">
        <v>220</v>
      </c>
      <c r="C223">
        <v>229877.67405890033</v>
      </c>
      <c r="D223">
        <v>268558.64338499523</v>
      </c>
      <c r="E223">
        <v>293717.22400122142</v>
      </c>
      <c r="F223">
        <v>338865.13046744221</v>
      </c>
      <c r="G223">
        <v>399195.28285294253</v>
      </c>
      <c r="H223">
        <v>0.14823579398480446</v>
      </c>
    </row>
    <row r="224" spans="2:8" x14ac:dyDescent="0.4">
      <c r="B224" s="11">
        <v>221</v>
      </c>
      <c r="C224">
        <v>246971.24947545229</v>
      </c>
      <c r="D224">
        <v>272741.36372004054</v>
      </c>
      <c r="E224">
        <v>259620.96013827232</v>
      </c>
      <c r="F224">
        <v>281122.54541840783</v>
      </c>
      <c r="G224">
        <v>271666.46443630394</v>
      </c>
      <c r="H224">
        <v>6.3166312304638428E-2</v>
      </c>
    </row>
    <row r="225" spans="2:8" x14ac:dyDescent="0.4">
      <c r="B225" s="11">
        <v>222</v>
      </c>
      <c r="C225">
        <v>264330.85567454738</v>
      </c>
      <c r="D225">
        <v>291750.09947536129</v>
      </c>
      <c r="E225">
        <v>340105.3320951045</v>
      </c>
      <c r="F225">
        <v>449407.26605363429</v>
      </c>
      <c r="G225">
        <v>485358.26245136833</v>
      </c>
      <c r="H225">
        <v>0.19400593713446201</v>
      </c>
    </row>
    <row r="226" spans="2:8" x14ac:dyDescent="0.4">
      <c r="B226" s="11">
        <v>223</v>
      </c>
      <c r="C226">
        <v>223560.72967005437</v>
      </c>
      <c r="D226">
        <v>258123.25753319557</v>
      </c>
      <c r="E226">
        <v>301038.09713785199</v>
      </c>
      <c r="F226">
        <v>329178.28833078884</v>
      </c>
      <c r="G226">
        <v>325510.89214133361</v>
      </c>
      <c r="H226">
        <v>0.10231852483733284</v>
      </c>
    </row>
    <row r="227" spans="2:8" x14ac:dyDescent="0.4">
      <c r="B227" s="11">
        <v>224</v>
      </c>
      <c r="C227">
        <v>218382.85596525684</v>
      </c>
      <c r="D227">
        <v>252871.04003516515</v>
      </c>
      <c r="E227">
        <v>281841.30691166857</v>
      </c>
      <c r="F227">
        <v>323455.55845668312</v>
      </c>
      <c r="G227">
        <v>210466.57606691361</v>
      </c>
      <c r="H227">
        <v>1.0254114868692765E-2</v>
      </c>
    </row>
    <row r="228" spans="2:8" x14ac:dyDescent="0.4">
      <c r="B228" s="11">
        <v>225</v>
      </c>
      <c r="C228">
        <v>229877.67405890033</v>
      </c>
      <c r="D228">
        <v>268736.85961497948</v>
      </c>
      <c r="E228">
        <v>331416.26099797565</v>
      </c>
      <c r="F228">
        <v>382305.23570118746</v>
      </c>
      <c r="G228">
        <v>439927.16066603921</v>
      </c>
      <c r="H228">
        <v>0.17076614646593891</v>
      </c>
    </row>
    <row r="229" spans="2:8" x14ac:dyDescent="0.4">
      <c r="B229" s="11">
        <v>226</v>
      </c>
      <c r="C229">
        <v>190124.4788933043</v>
      </c>
      <c r="D229">
        <v>189026.94481805156</v>
      </c>
      <c r="E229">
        <v>234400.52329375225</v>
      </c>
      <c r="F229">
        <v>259167.2217065969</v>
      </c>
      <c r="G229">
        <v>280581.23056247557</v>
      </c>
      <c r="H229">
        <v>7.0054071921243466E-2</v>
      </c>
    </row>
    <row r="230" spans="2:8" x14ac:dyDescent="0.4">
      <c r="B230" s="11">
        <v>227</v>
      </c>
      <c r="C230">
        <v>234087.49997805891</v>
      </c>
      <c r="D230">
        <v>288237.74732493103</v>
      </c>
      <c r="E230">
        <v>337653.18883911526</v>
      </c>
      <c r="F230">
        <v>318063.81007521367</v>
      </c>
      <c r="G230">
        <v>373578.57266873633</v>
      </c>
      <c r="H230">
        <v>0.13310561735027138</v>
      </c>
    </row>
    <row r="231" spans="2:8" x14ac:dyDescent="0.4">
      <c r="B231" s="11">
        <v>228</v>
      </c>
      <c r="C231">
        <v>218382.85596525684</v>
      </c>
      <c r="D231">
        <v>142118.89085430233</v>
      </c>
      <c r="E231">
        <v>135205.58126796799</v>
      </c>
      <c r="F231">
        <v>178730.19378310733</v>
      </c>
      <c r="G231">
        <v>194761.54311235834</v>
      </c>
      <c r="H231">
        <v>-5.2942183884806537E-3</v>
      </c>
    </row>
    <row r="232" spans="2:8" x14ac:dyDescent="0.4">
      <c r="B232" s="11">
        <v>229</v>
      </c>
      <c r="C232">
        <v>190808.97601049696</v>
      </c>
      <c r="D232">
        <v>222195.64808525913</v>
      </c>
      <c r="E232">
        <v>256831.05577844451</v>
      </c>
      <c r="F232">
        <v>244604.19186600091</v>
      </c>
      <c r="G232">
        <v>282579.84146083944</v>
      </c>
      <c r="H232">
        <v>7.1574169458946901E-2</v>
      </c>
    </row>
    <row r="233" spans="2:8" x14ac:dyDescent="0.4">
      <c r="B233" s="11">
        <v>230</v>
      </c>
      <c r="C233">
        <v>215894.89414355188</v>
      </c>
      <c r="D233">
        <v>252467.6903195318</v>
      </c>
      <c r="E233">
        <v>291446.90834889363</v>
      </c>
      <c r="F233">
        <v>358853.1629125491</v>
      </c>
      <c r="G233">
        <v>400908.93850442761</v>
      </c>
      <c r="H233">
        <v>0.14921992921576921</v>
      </c>
    </row>
    <row r="234" spans="2:8" x14ac:dyDescent="0.4">
      <c r="B234" s="11">
        <v>231</v>
      </c>
      <c r="C234">
        <v>230914.07856865236</v>
      </c>
      <c r="D234">
        <v>219474.06211915601</v>
      </c>
      <c r="E234">
        <v>239665.42172852068</v>
      </c>
      <c r="F234">
        <v>281302.08132527629</v>
      </c>
      <c r="G234">
        <v>308608.06629433844</v>
      </c>
      <c r="H234">
        <v>9.062501730704553E-2</v>
      </c>
    </row>
    <row r="235" spans="2:8" x14ac:dyDescent="0.4">
      <c r="B235" s="11">
        <v>232</v>
      </c>
      <c r="C235">
        <v>229877.67405890033</v>
      </c>
      <c r="D235">
        <v>228950.50676580751</v>
      </c>
      <c r="E235">
        <v>256312.79796303916</v>
      </c>
      <c r="F235">
        <v>295795.47789130732</v>
      </c>
      <c r="G235">
        <v>192009.73196356563</v>
      </c>
      <c r="H235">
        <v>-8.1211058885781728E-3</v>
      </c>
    </row>
    <row r="236" spans="2:8" x14ac:dyDescent="0.4">
      <c r="B236" s="11">
        <v>233</v>
      </c>
      <c r="C236">
        <v>246971.24947545229</v>
      </c>
      <c r="D236">
        <v>305695.84577801696</v>
      </c>
      <c r="E236">
        <v>305795.92182684597</v>
      </c>
      <c r="F236">
        <v>348445.74297926913</v>
      </c>
      <c r="G236">
        <v>432228.63290707447</v>
      </c>
      <c r="H236">
        <v>0.16663958290785619</v>
      </c>
    </row>
    <row r="237" spans="2:8" x14ac:dyDescent="0.4">
      <c r="B237" s="11">
        <v>234</v>
      </c>
      <c r="C237">
        <v>257324.80944832662</v>
      </c>
      <c r="D237">
        <v>246153.19520169953</v>
      </c>
      <c r="E237">
        <v>283543.30887488869</v>
      </c>
      <c r="F237">
        <v>328846.62684937962</v>
      </c>
      <c r="G237">
        <v>368043.61653351353</v>
      </c>
      <c r="H237">
        <v>0.12972791162415964</v>
      </c>
    </row>
    <row r="238" spans="2:8" x14ac:dyDescent="0.4">
      <c r="B238" s="11">
        <v>235</v>
      </c>
      <c r="C238">
        <v>264330.85567454738</v>
      </c>
      <c r="D238">
        <v>308525.71003766282</v>
      </c>
      <c r="E238">
        <v>356070.72449071641</v>
      </c>
      <c r="F238">
        <v>417891.49323059042</v>
      </c>
      <c r="G238">
        <v>493470.60884630302</v>
      </c>
      <c r="H238">
        <v>0.19797087351022791</v>
      </c>
    </row>
    <row r="239" spans="2:8" x14ac:dyDescent="0.4">
      <c r="B239" s="11">
        <v>236</v>
      </c>
      <c r="C239">
        <v>229877.67405890033</v>
      </c>
      <c r="D239">
        <v>265109.7991979142</v>
      </c>
      <c r="E239">
        <v>340695.69358532928</v>
      </c>
      <c r="F239">
        <v>439133.39914362726</v>
      </c>
      <c r="G239">
        <v>474856.95975347271</v>
      </c>
      <c r="H239">
        <v>0.18879388479708381</v>
      </c>
    </row>
    <row r="240" spans="2:8" x14ac:dyDescent="0.4">
      <c r="B240" s="11">
        <v>237</v>
      </c>
      <c r="C240">
        <v>246971.24947545229</v>
      </c>
      <c r="D240">
        <v>276300.06864659936</v>
      </c>
      <c r="E240">
        <v>317316.65020133293</v>
      </c>
      <c r="F240">
        <v>365001.9025516148</v>
      </c>
      <c r="G240">
        <v>348737.76563545945</v>
      </c>
      <c r="H240">
        <v>0.11761905313102949</v>
      </c>
    </row>
    <row r="241" spans="2:8" x14ac:dyDescent="0.4">
      <c r="B241" s="11">
        <v>238</v>
      </c>
      <c r="C241">
        <v>230902.4646606578</v>
      </c>
      <c r="D241">
        <v>254813.47095582617</v>
      </c>
      <c r="E241">
        <v>336768.55435848888</v>
      </c>
      <c r="F241">
        <v>392531.13812229177</v>
      </c>
      <c r="G241">
        <v>459993.35191117041</v>
      </c>
      <c r="H241">
        <v>0.18125677362221282</v>
      </c>
    </row>
    <row r="242" spans="2:8" x14ac:dyDescent="0.4">
      <c r="B242" s="11">
        <v>239</v>
      </c>
      <c r="C242">
        <v>218382.85596525684</v>
      </c>
      <c r="D242">
        <v>269263.17180451268</v>
      </c>
      <c r="E242">
        <v>356069.47888964764</v>
      </c>
      <c r="F242">
        <v>384612.33923775691</v>
      </c>
      <c r="G242">
        <v>368133.02877590607</v>
      </c>
      <c r="H242">
        <v>0.12978279734253717</v>
      </c>
    </row>
    <row r="243" spans="2:8" x14ac:dyDescent="0.4">
      <c r="B243" s="11">
        <v>240</v>
      </c>
      <c r="C243">
        <v>130084.92640988281</v>
      </c>
      <c r="D243">
        <v>129272.0398222659</v>
      </c>
      <c r="E243">
        <v>122841.78376759242</v>
      </c>
      <c r="F243">
        <v>163223.93086299405</v>
      </c>
      <c r="G243">
        <v>176810.90717854598</v>
      </c>
      <c r="H243">
        <v>-2.4346040580917272E-2</v>
      </c>
    </row>
    <row r="244" spans="2:8" x14ac:dyDescent="0.4">
      <c r="B244" s="11">
        <v>241</v>
      </c>
      <c r="C244">
        <v>223560.72967005437</v>
      </c>
      <c r="D244">
        <v>261170.18654969573</v>
      </c>
      <c r="E244">
        <v>321904.71366086678</v>
      </c>
      <c r="F244">
        <v>355238.61471969145</v>
      </c>
      <c r="G244">
        <v>439303.38932502916</v>
      </c>
      <c r="H244">
        <v>0.17043395287672247</v>
      </c>
    </row>
    <row r="245" spans="2:8" x14ac:dyDescent="0.4">
      <c r="B245" s="11">
        <v>242</v>
      </c>
      <c r="C245">
        <v>229877.67405890033</v>
      </c>
      <c r="D245">
        <v>268558.64338499523</v>
      </c>
      <c r="E245">
        <v>254679.90070660203</v>
      </c>
      <c r="F245">
        <v>275683.48477246269</v>
      </c>
      <c r="G245">
        <v>179197.54122564683</v>
      </c>
      <c r="H245">
        <v>-2.1726227743571691E-2</v>
      </c>
    </row>
    <row r="246" spans="2:8" x14ac:dyDescent="0.4">
      <c r="B246" s="11">
        <v>243</v>
      </c>
      <c r="C246">
        <v>223560.72967005437</v>
      </c>
      <c r="D246">
        <v>213644.42705421115</v>
      </c>
      <c r="E246">
        <v>239350.20722013846</v>
      </c>
      <c r="F246">
        <v>276423.34768318973</v>
      </c>
      <c r="G246">
        <v>357174.76622995595</v>
      </c>
      <c r="H246">
        <v>0.12297517252422918</v>
      </c>
    </row>
    <row r="247" spans="2:8" x14ac:dyDescent="0.4">
      <c r="B247" s="11">
        <v>244</v>
      </c>
      <c r="C247">
        <v>257324.80944832662</v>
      </c>
      <c r="D247">
        <v>167144.63915176003</v>
      </c>
      <c r="E247">
        <v>108686.07141733535</v>
      </c>
      <c r="F247">
        <v>103912.06772360373</v>
      </c>
      <c r="G247">
        <v>134085.60903953045</v>
      </c>
      <c r="H247">
        <v>-7.6853909801275266E-2</v>
      </c>
    </row>
    <row r="248" spans="2:8" x14ac:dyDescent="0.4">
      <c r="B248" s="11">
        <v>245</v>
      </c>
      <c r="C248">
        <v>230914.07856865236</v>
      </c>
      <c r="D248">
        <v>271903.89642855281</v>
      </c>
      <c r="E248">
        <v>177166.63890116173</v>
      </c>
      <c r="F248">
        <v>210134.23587220552</v>
      </c>
      <c r="G248">
        <v>275505.69739462424</v>
      </c>
      <c r="H248">
        <v>6.6154434783575411E-2</v>
      </c>
    </row>
    <row r="249" spans="2:8" x14ac:dyDescent="0.4">
      <c r="B249" s="11">
        <v>246</v>
      </c>
      <c r="C249">
        <v>230902.4646606578</v>
      </c>
      <c r="D249">
        <v>254813.47095582617</v>
      </c>
      <c r="E249">
        <v>281387.89831776946</v>
      </c>
      <c r="F249">
        <v>328449.06320676242</v>
      </c>
      <c r="G249">
        <v>359067.28110489022</v>
      </c>
      <c r="H249">
        <v>0.12416269044467243</v>
      </c>
    </row>
    <row r="250" spans="2:8" x14ac:dyDescent="0.4">
      <c r="B250" s="11">
        <v>247</v>
      </c>
      <c r="C250">
        <v>223560.72967005437</v>
      </c>
      <c r="D250">
        <v>276300.06864659936</v>
      </c>
      <c r="E250">
        <v>321904.71366086678</v>
      </c>
      <c r="F250">
        <v>414283.73318367283</v>
      </c>
      <c r="G250">
        <v>268880.96297765401</v>
      </c>
      <c r="H250">
        <v>6.0977103897482898E-2</v>
      </c>
    </row>
    <row r="251" spans="2:8" x14ac:dyDescent="0.4">
      <c r="B251" s="11">
        <v>248</v>
      </c>
      <c r="C251">
        <v>230914.07856865236</v>
      </c>
      <c r="D251">
        <v>219474.06211915601</v>
      </c>
      <c r="E251">
        <v>241861.8753903434</v>
      </c>
      <c r="F251">
        <v>282610.42895321199</v>
      </c>
      <c r="G251">
        <v>309263.04346918658</v>
      </c>
      <c r="H251">
        <v>9.1087564409302102E-2</v>
      </c>
    </row>
    <row r="252" spans="2:8" x14ac:dyDescent="0.4">
      <c r="B252" s="11">
        <v>249</v>
      </c>
      <c r="C252">
        <v>264330.85567454738</v>
      </c>
      <c r="D252">
        <v>295719.49906839116</v>
      </c>
      <c r="E252">
        <v>319550.31739015039</v>
      </c>
      <c r="F252">
        <v>357816.28191382793</v>
      </c>
      <c r="G252">
        <v>475079.52608598175</v>
      </c>
      <c r="H252">
        <v>0.18890530188758925</v>
      </c>
    </row>
    <row r="253" spans="2:8" x14ac:dyDescent="0.4">
      <c r="B253" s="11">
        <v>250</v>
      </c>
      <c r="C253">
        <v>230902.4646606578</v>
      </c>
      <c r="D253">
        <v>258123.25753319554</v>
      </c>
      <c r="E253">
        <v>278725.77822746936</v>
      </c>
      <c r="F253">
        <v>307700.2929947013</v>
      </c>
      <c r="G253">
        <v>358647.07827479247</v>
      </c>
      <c r="H253">
        <v>0.12389945419568682</v>
      </c>
    </row>
    <row r="254" spans="2:8" x14ac:dyDescent="0.4">
      <c r="B254" s="11">
        <v>251</v>
      </c>
      <c r="C254">
        <v>233742.84302081462</v>
      </c>
      <c r="D254">
        <v>221474.21879245079</v>
      </c>
      <c r="E254">
        <v>273338.43559372815</v>
      </c>
      <c r="F254">
        <v>319381.98070928868</v>
      </c>
      <c r="G254">
        <v>309138.19880160497</v>
      </c>
      <c r="H254">
        <v>9.099945917469876E-2</v>
      </c>
    </row>
    <row r="255" spans="2:8" x14ac:dyDescent="0.4">
      <c r="B255" s="11">
        <v>252</v>
      </c>
      <c r="C255">
        <v>230914.07856865236</v>
      </c>
      <c r="D255">
        <v>269457.40706697752</v>
      </c>
      <c r="E255">
        <v>263659.48321678012</v>
      </c>
      <c r="F255">
        <v>260032.82895394485</v>
      </c>
      <c r="G255">
        <v>301175.29533595563</v>
      </c>
      <c r="H255">
        <v>8.5320159171884402E-2</v>
      </c>
    </row>
    <row r="256" spans="2:8" x14ac:dyDescent="0.4">
      <c r="B256" s="11">
        <v>253</v>
      </c>
      <c r="C256">
        <v>190808.97601049696</v>
      </c>
      <c r="D256">
        <v>210759.48703743875</v>
      </c>
      <c r="E256">
        <v>229444.72492665244</v>
      </c>
      <c r="F256">
        <v>219739.05429655424</v>
      </c>
      <c r="G256">
        <v>211469.99997580779</v>
      </c>
      <c r="H256">
        <v>1.121558387277366E-2</v>
      </c>
    </row>
    <row r="257" spans="2:8" x14ac:dyDescent="0.4">
      <c r="B257" s="11">
        <v>254</v>
      </c>
      <c r="C257">
        <v>220700.60554138207</v>
      </c>
      <c r="D257">
        <v>257449.46729640514</v>
      </c>
      <c r="E257">
        <v>283772.18812218052</v>
      </c>
      <c r="F257">
        <v>310100.97916261468</v>
      </c>
      <c r="G257">
        <v>397981.80899044825</v>
      </c>
      <c r="H257">
        <v>0.14753686216485074</v>
      </c>
    </row>
    <row r="258" spans="2:8" x14ac:dyDescent="0.4">
      <c r="B258" s="11">
        <v>255</v>
      </c>
      <c r="C258">
        <v>233742.84302081462</v>
      </c>
      <c r="D258">
        <v>257449.46729640514</v>
      </c>
      <c r="E258">
        <v>302387.54956249107</v>
      </c>
      <c r="F258">
        <v>387104.38549290283</v>
      </c>
      <c r="G258">
        <v>455702.88096363755</v>
      </c>
      <c r="H258">
        <v>0.1790449316000271</v>
      </c>
    </row>
    <row r="259" spans="2:8" x14ac:dyDescent="0.4">
      <c r="B259" s="11">
        <v>256</v>
      </c>
      <c r="C259">
        <v>190124.4788933043</v>
      </c>
      <c r="D259">
        <v>220839.15755056206</v>
      </c>
      <c r="E259">
        <v>256470.85203111905</v>
      </c>
      <c r="F259">
        <v>339159.71558561421</v>
      </c>
      <c r="G259">
        <v>397271.20263117104</v>
      </c>
      <c r="H259">
        <v>0.14712677808646024</v>
      </c>
    </row>
    <row r="260" spans="2:8" x14ac:dyDescent="0.4">
      <c r="B260" s="11">
        <v>257</v>
      </c>
      <c r="C260">
        <v>215894.89414355188</v>
      </c>
      <c r="D260">
        <v>235650.24172427563</v>
      </c>
      <c r="E260">
        <v>302901.49134294008</v>
      </c>
      <c r="F260">
        <v>401066.59247911646</v>
      </c>
      <c r="G260">
        <v>462393.77291198442</v>
      </c>
      <c r="H260">
        <v>0.18248705806094789</v>
      </c>
    </row>
    <row r="261" spans="2:8" x14ac:dyDescent="0.4">
      <c r="B261" s="11">
        <v>258</v>
      </c>
      <c r="C261">
        <v>257324.80944832662</v>
      </c>
      <c r="D261">
        <v>246153.19520169953</v>
      </c>
      <c r="E261">
        <v>318368.77694749605</v>
      </c>
      <c r="F261">
        <v>308160.36602042953</v>
      </c>
      <c r="G261">
        <v>308002.41138043278</v>
      </c>
      <c r="H261">
        <v>9.0196602355985922E-2</v>
      </c>
    </row>
    <row r="262" spans="2:8" x14ac:dyDescent="0.4">
      <c r="B262" s="11">
        <v>259</v>
      </c>
      <c r="C262">
        <v>229877.67405890033</v>
      </c>
      <c r="D262">
        <v>228950.50676580751</v>
      </c>
      <c r="E262">
        <v>295658.98787935713</v>
      </c>
      <c r="F262">
        <v>382742.36114874831</v>
      </c>
      <c r="G262">
        <v>423375.49429092614</v>
      </c>
      <c r="H262">
        <v>0.16182079157508844</v>
      </c>
    </row>
    <row r="263" spans="2:8" x14ac:dyDescent="0.4">
      <c r="B263" s="11">
        <v>260</v>
      </c>
      <c r="C263">
        <v>190124.4788933043</v>
      </c>
      <c r="D263">
        <v>213068.0921562491</v>
      </c>
      <c r="E263">
        <v>205474.41289595194</v>
      </c>
      <c r="F263">
        <v>254809.74646609099</v>
      </c>
      <c r="G263">
        <v>294374.4436378883</v>
      </c>
      <c r="H263">
        <v>8.0373745207846126E-2</v>
      </c>
    </row>
    <row r="264" spans="2:8" x14ac:dyDescent="0.4">
      <c r="B264" s="11">
        <v>261</v>
      </c>
      <c r="C264">
        <v>246971.24947545229</v>
      </c>
      <c r="D264">
        <v>160417.70710147693</v>
      </c>
      <c r="E264">
        <v>212185.63410979975</v>
      </c>
      <c r="F264">
        <v>237535.19143263681</v>
      </c>
      <c r="G264">
        <v>294362.00300929748</v>
      </c>
      <c r="H264">
        <v>8.0364613466959556E-2</v>
      </c>
    </row>
    <row r="265" spans="2:8" x14ac:dyDescent="0.4">
      <c r="B265" s="11">
        <v>262</v>
      </c>
      <c r="C265">
        <v>230914.07856865236</v>
      </c>
      <c r="D265">
        <v>271903.89642855281</v>
      </c>
      <c r="E265">
        <v>320119.89535768336</v>
      </c>
      <c r="F265">
        <v>369463.41560544202</v>
      </c>
      <c r="G265">
        <v>450553.2114862696</v>
      </c>
      <c r="H265">
        <v>0.17636804506752579</v>
      </c>
    </row>
    <row r="266" spans="2:8" x14ac:dyDescent="0.4">
      <c r="B266" s="11">
        <v>263</v>
      </c>
      <c r="C266">
        <v>198975.11194599746</v>
      </c>
      <c r="D266">
        <v>199023.25800857614</v>
      </c>
      <c r="E266">
        <v>230441.18397897616</v>
      </c>
      <c r="F266">
        <v>268052.99515978328</v>
      </c>
      <c r="G266">
        <v>267305.61600258306</v>
      </c>
      <c r="H266">
        <v>5.9730948035302323E-2</v>
      </c>
    </row>
    <row r="267" spans="2:8" x14ac:dyDescent="0.4">
      <c r="B267" s="11">
        <v>264</v>
      </c>
      <c r="C267">
        <v>229877.67405890033</v>
      </c>
      <c r="D267">
        <v>284273.41257495596</v>
      </c>
      <c r="E267">
        <v>283915.91610392067</v>
      </c>
      <c r="F267">
        <v>329521.73856665735</v>
      </c>
      <c r="G267">
        <v>378224.10645036248</v>
      </c>
      <c r="H267">
        <v>0.13590978839284884</v>
      </c>
    </row>
    <row r="268" spans="2:8" x14ac:dyDescent="0.4">
      <c r="B268" s="11">
        <v>265</v>
      </c>
      <c r="C268">
        <v>229877.67405890033</v>
      </c>
      <c r="D268">
        <v>219484.09466665192</v>
      </c>
      <c r="E268">
        <v>237222.00263204926</v>
      </c>
      <c r="F268">
        <v>273225.84222888795</v>
      </c>
      <c r="G268">
        <v>262652.94202658406</v>
      </c>
      <c r="H268">
        <v>5.6015894121005605E-2</v>
      </c>
    </row>
    <row r="269" spans="2:8" x14ac:dyDescent="0.4">
      <c r="B269" s="11">
        <v>266</v>
      </c>
      <c r="C269">
        <v>223560.72967005437</v>
      </c>
      <c r="D269">
        <v>258123.25753319557</v>
      </c>
      <c r="E269">
        <v>301508.04336339282</v>
      </c>
      <c r="F269">
        <v>332458.09002085548</v>
      </c>
      <c r="G269">
        <v>366851.30533586134</v>
      </c>
      <c r="H269">
        <v>0.12899498973396706</v>
      </c>
    </row>
    <row r="270" spans="2:8" x14ac:dyDescent="0.4">
      <c r="B270" s="11">
        <v>267</v>
      </c>
      <c r="C270">
        <v>264330.85567454738</v>
      </c>
      <c r="D270">
        <v>308517.3549412493</v>
      </c>
      <c r="E270">
        <v>293956.08795779839</v>
      </c>
      <c r="F270">
        <v>281627.30523587251</v>
      </c>
      <c r="G270">
        <v>364496.55695341155</v>
      </c>
      <c r="H270">
        <v>0.1275418934779291</v>
      </c>
    </row>
    <row r="271" spans="2:8" x14ac:dyDescent="0.4">
      <c r="B271" s="11">
        <v>268</v>
      </c>
      <c r="C271">
        <v>218382.85596525684</v>
      </c>
      <c r="D271">
        <v>240821.22245616373</v>
      </c>
      <c r="E271">
        <v>309518.40994262567</v>
      </c>
      <c r="F271">
        <v>308582.59768228361</v>
      </c>
      <c r="G271">
        <v>382721.85159427777</v>
      </c>
      <c r="H271">
        <v>0.13859861889611014</v>
      </c>
    </row>
    <row r="272" spans="2:8" x14ac:dyDescent="0.4">
      <c r="B272" s="11">
        <v>269</v>
      </c>
      <c r="C272">
        <v>230902.4646606578</v>
      </c>
      <c r="D272">
        <v>219637.83931791765</v>
      </c>
      <c r="E272">
        <v>255761.13319378981</v>
      </c>
      <c r="F272">
        <v>294015.64570084325</v>
      </c>
      <c r="G272">
        <v>338342.46292824764</v>
      </c>
      <c r="H272">
        <v>0.11087527872691405</v>
      </c>
    </row>
    <row r="273" spans="2:8" x14ac:dyDescent="0.4">
      <c r="B273" s="11">
        <v>270</v>
      </c>
      <c r="C273">
        <v>246971.24947545229</v>
      </c>
      <c r="D273">
        <v>272741.36372004054</v>
      </c>
      <c r="E273">
        <v>317936.29462523333</v>
      </c>
      <c r="F273">
        <v>419973.53541588946</v>
      </c>
      <c r="G273">
        <v>483582.51649769378</v>
      </c>
      <c r="H273">
        <v>0.19313097070658936</v>
      </c>
    </row>
    <row r="274" spans="2:8" x14ac:dyDescent="0.4">
      <c r="B274" s="11">
        <v>271</v>
      </c>
      <c r="C274">
        <v>130084.92640988281</v>
      </c>
      <c r="D274">
        <v>167144.63915176003</v>
      </c>
      <c r="E274">
        <v>108686.07141733535</v>
      </c>
      <c r="F274">
        <v>118600.63004141071</v>
      </c>
      <c r="G274">
        <v>136996.39471480288</v>
      </c>
      <c r="H274">
        <v>-7.2880259081148147E-2</v>
      </c>
    </row>
    <row r="275" spans="2:8" x14ac:dyDescent="0.4">
      <c r="B275" s="11">
        <v>272</v>
      </c>
      <c r="C275">
        <v>215894.89414355188</v>
      </c>
      <c r="D275">
        <v>214764.40728748482</v>
      </c>
      <c r="E275">
        <v>214780.19815221691</v>
      </c>
      <c r="F275">
        <v>215751.48873703758</v>
      </c>
      <c r="G275">
        <v>239131.57540514582</v>
      </c>
      <c r="H275">
        <v>3.63856376846865E-2</v>
      </c>
    </row>
    <row r="276" spans="2:8" x14ac:dyDescent="0.4">
      <c r="B276" s="11">
        <v>273</v>
      </c>
      <c r="C276">
        <v>190124.4788933043</v>
      </c>
      <c r="D276">
        <v>205827.49456113388</v>
      </c>
      <c r="E276">
        <v>223938.10592194845</v>
      </c>
      <c r="F276">
        <v>257501.34795348762</v>
      </c>
      <c r="G276">
        <v>318557.35003383254</v>
      </c>
      <c r="H276">
        <v>9.7568228278300362E-2</v>
      </c>
    </row>
    <row r="277" spans="2:8" x14ac:dyDescent="0.4">
      <c r="B277" s="11">
        <v>274</v>
      </c>
      <c r="C277">
        <v>130084.92640988281</v>
      </c>
      <c r="D277">
        <v>152391.12467801198</v>
      </c>
      <c r="E277">
        <v>144578.56116783756</v>
      </c>
      <c r="F277">
        <v>166983.27464212442</v>
      </c>
      <c r="G277">
        <v>186614.05872910467</v>
      </c>
      <c r="H277">
        <v>-1.3759409832372893E-2</v>
      </c>
    </row>
    <row r="278" spans="2:8" x14ac:dyDescent="0.4">
      <c r="B278" s="11">
        <v>275</v>
      </c>
      <c r="C278">
        <v>229877.67405890033</v>
      </c>
      <c r="D278">
        <v>218711.75201571241</v>
      </c>
      <c r="E278">
        <v>217664.48863985101</v>
      </c>
      <c r="F278">
        <v>251339.2588479218</v>
      </c>
      <c r="G278">
        <v>289615.56472317677</v>
      </c>
      <c r="H278">
        <v>7.6857855556371257E-2</v>
      </c>
    </row>
    <row r="279" spans="2:8" x14ac:dyDescent="0.4">
      <c r="B279" s="11">
        <v>276</v>
      </c>
      <c r="C279">
        <v>190124.4788933043</v>
      </c>
      <c r="D279">
        <v>189026.94481805156</v>
      </c>
      <c r="E279">
        <v>217664.48863985101</v>
      </c>
      <c r="F279">
        <v>252359.34603685932</v>
      </c>
      <c r="G279">
        <v>163846.71460045603</v>
      </c>
      <c r="H279">
        <v>-3.9092576898386078E-2</v>
      </c>
    </row>
    <row r="280" spans="2:8" x14ac:dyDescent="0.4">
      <c r="B280" s="11">
        <v>277</v>
      </c>
      <c r="C280">
        <v>223560.72967005437</v>
      </c>
      <c r="D280">
        <v>222701.39781087803</v>
      </c>
      <c r="E280">
        <v>256312.79796303916</v>
      </c>
      <c r="F280">
        <v>293049.97350578447</v>
      </c>
      <c r="G280">
        <v>190317.28376403445</v>
      </c>
      <c r="H280">
        <v>-9.8758646972755271E-3</v>
      </c>
    </row>
    <row r="281" spans="2:8" x14ac:dyDescent="0.4">
      <c r="B281" s="11">
        <v>278</v>
      </c>
      <c r="C281">
        <v>215894.89414355188</v>
      </c>
      <c r="D281">
        <v>233138.77060454764</v>
      </c>
      <c r="E281">
        <v>251853.9380870552</v>
      </c>
      <c r="F281">
        <v>272174.48358847701</v>
      </c>
      <c r="G281">
        <v>314484.81426492456</v>
      </c>
      <c r="H281">
        <v>9.4747436011727748E-2</v>
      </c>
    </row>
    <row r="282" spans="2:8" x14ac:dyDescent="0.4">
      <c r="B282" s="11">
        <v>279</v>
      </c>
      <c r="C282">
        <v>229877.67405890033</v>
      </c>
      <c r="D282">
        <v>219484.09466665192</v>
      </c>
      <c r="E282">
        <v>238930.81973799525</v>
      </c>
      <c r="F282">
        <v>275796.25700328959</v>
      </c>
      <c r="G282">
        <v>179281.11295431908</v>
      </c>
      <c r="H282">
        <v>-2.1634997939122158E-2</v>
      </c>
    </row>
    <row r="283" spans="2:8" x14ac:dyDescent="0.4">
      <c r="B283" s="11">
        <v>280</v>
      </c>
      <c r="C283">
        <v>230914.07856865236</v>
      </c>
      <c r="D283">
        <v>269457.40706697752</v>
      </c>
      <c r="E283">
        <v>354862.09613740648</v>
      </c>
      <c r="F283">
        <v>419201.36561458028</v>
      </c>
      <c r="G283">
        <v>534970.33700823784</v>
      </c>
      <c r="H283">
        <v>0.21747468943483517</v>
      </c>
    </row>
    <row r="284" spans="2:8" x14ac:dyDescent="0.4">
      <c r="B284" s="11">
        <v>281</v>
      </c>
      <c r="C284">
        <v>246971.24947545229</v>
      </c>
      <c r="D284">
        <v>235152.16266196291</v>
      </c>
      <c r="E284">
        <v>263739.10683689226</v>
      </c>
      <c r="F284">
        <v>285698.01363279478</v>
      </c>
      <c r="G284">
        <v>331500.60301319521</v>
      </c>
      <c r="H284">
        <v>0.10634573357889243</v>
      </c>
    </row>
    <row r="285" spans="2:8" x14ac:dyDescent="0.4">
      <c r="B285" s="11">
        <v>282</v>
      </c>
      <c r="C285">
        <v>246971.24947545229</v>
      </c>
      <c r="D285">
        <v>326999.83140689554</v>
      </c>
      <c r="E285">
        <v>422650.94808735297</v>
      </c>
      <c r="F285">
        <v>487728.42636907566</v>
      </c>
      <c r="G285">
        <v>606638.62783677713</v>
      </c>
      <c r="H285">
        <v>0.24847546777702445</v>
      </c>
    </row>
    <row r="286" spans="2:8" x14ac:dyDescent="0.4">
      <c r="B286" s="11">
        <v>283</v>
      </c>
      <c r="C286">
        <v>246971.24947545229</v>
      </c>
      <c r="D286">
        <v>285034.80960914172</v>
      </c>
      <c r="E286">
        <v>271574.63536215684</v>
      </c>
      <c r="F286">
        <v>265084.17153301521</v>
      </c>
      <c r="G286">
        <v>292580.51151209464</v>
      </c>
      <c r="H286">
        <v>7.9053753644854341E-2</v>
      </c>
    </row>
    <row r="287" spans="2:8" x14ac:dyDescent="0.4">
      <c r="B287" s="11">
        <v>284</v>
      </c>
      <c r="C287">
        <v>264330.85567454738</v>
      </c>
      <c r="D287">
        <v>288238.66628297785</v>
      </c>
      <c r="E287">
        <v>187370.18183139033</v>
      </c>
      <c r="F287">
        <v>204691.05938285179</v>
      </c>
      <c r="G287">
        <v>194761.54311235834</v>
      </c>
      <c r="H287">
        <v>-5.2942183884806537E-3</v>
      </c>
    </row>
    <row r="288" spans="2:8" x14ac:dyDescent="0.4">
      <c r="B288" s="11">
        <v>285</v>
      </c>
      <c r="C288">
        <v>230914.07856865236</v>
      </c>
      <c r="D288">
        <v>252871.04003516515</v>
      </c>
      <c r="E288">
        <v>249013.88825114811</v>
      </c>
      <c r="F288">
        <v>292420.56906440877</v>
      </c>
      <c r="G288">
        <v>374315.76451258129</v>
      </c>
      <c r="H288">
        <v>0.13355246185362368</v>
      </c>
    </row>
    <row r="289" spans="2:8" x14ac:dyDescent="0.4">
      <c r="B289" s="11">
        <v>286</v>
      </c>
      <c r="C289">
        <v>130084.92640988281</v>
      </c>
      <c r="D289">
        <v>152074.46206031783</v>
      </c>
      <c r="E289">
        <v>164103.27016157474</v>
      </c>
      <c r="F289">
        <v>156021.1290279114</v>
      </c>
      <c r="G289">
        <v>174439.65122501663</v>
      </c>
      <c r="H289">
        <v>-2.697714181950317E-2</v>
      </c>
    </row>
    <row r="290" spans="2:8" x14ac:dyDescent="0.4">
      <c r="B290" s="11">
        <v>287</v>
      </c>
      <c r="C290">
        <v>233742.84302081462</v>
      </c>
      <c r="D290">
        <v>269757.48309363407</v>
      </c>
      <c r="E290">
        <v>295268.57728283608</v>
      </c>
      <c r="F290">
        <v>323688.04731710104</v>
      </c>
      <c r="G290">
        <v>355914.57194996928</v>
      </c>
      <c r="H290">
        <v>0.12218162915307329</v>
      </c>
    </row>
    <row r="291" spans="2:8" x14ac:dyDescent="0.4">
      <c r="B291" s="11">
        <v>288</v>
      </c>
      <c r="C291">
        <v>130084.92640988281</v>
      </c>
      <c r="D291">
        <v>123681.78685826875</v>
      </c>
      <c r="E291">
        <v>133885.67645466246</v>
      </c>
      <c r="F291">
        <v>172956.05910759649</v>
      </c>
      <c r="G291">
        <v>169860.13844643772</v>
      </c>
      <c r="H291">
        <v>-3.2140548159461657E-2</v>
      </c>
    </row>
    <row r="292" spans="2:8" x14ac:dyDescent="0.4">
      <c r="B292" s="11">
        <v>289</v>
      </c>
      <c r="C292">
        <v>230902.4646606578</v>
      </c>
      <c r="D292">
        <v>265298.30682370631</v>
      </c>
      <c r="E292">
        <v>327967.72644244204</v>
      </c>
      <c r="F292">
        <v>382305.23570118746</v>
      </c>
      <c r="G292">
        <v>380476.56885755988</v>
      </c>
      <c r="H292">
        <v>0.13725952829404697</v>
      </c>
    </row>
    <row r="293" spans="2:8" x14ac:dyDescent="0.4">
      <c r="B293" s="11">
        <v>290</v>
      </c>
      <c r="C293">
        <v>218382.85596525684</v>
      </c>
      <c r="D293">
        <v>216806.8258604483</v>
      </c>
      <c r="E293">
        <v>286566.66079627629</v>
      </c>
      <c r="F293">
        <v>328764.46032780875</v>
      </c>
      <c r="G293">
        <v>359045.30442723102</v>
      </c>
      <c r="H293">
        <v>0.12414892925436494</v>
      </c>
    </row>
    <row r="294" spans="2:8" x14ac:dyDescent="0.4">
      <c r="B294" s="11">
        <v>291</v>
      </c>
      <c r="C294">
        <v>230902.4646606578</v>
      </c>
      <c r="D294">
        <v>258123.25753319554</v>
      </c>
      <c r="E294">
        <v>298089.81667929457</v>
      </c>
      <c r="F294">
        <v>347512.84938480484</v>
      </c>
      <c r="G294">
        <v>330937.97204500326</v>
      </c>
      <c r="H294">
        <v>0.10596993493409279</v>
      </c>
    </row>
    <row r="295" spans="2:8" x14ac:dyDescent="0.4">
      <c r="B295" s="11">
        <v>292</v>
      </c>
      <c r="C295">
        <v>130084.92640988281</v>
      </c>
      <c r="D295">
        <v>142118.89085430233</v>
      </c>
      <c r="E295">
        <v>158684.91619157814</v>
      </c>
      <c r="F295">
        <v>203773.76946194831</v>
      </c>
      <c r="G295">
        <v>227922.65730276477</v>
      </c>
      <c r="H295">
        <v>2.6482384408657467E-2</v>
      </c>
    </row>
    <row r="296" spans="2:8" x14ac:dyDescent="0.4">
      <c r="B296" s="11">
        <v>293</v>
      </c>
      <c r="C296">
        <v>215894.89414355188</v>
      </c>
      <c r="D296">
        <v>214764.40728748482</v>
      </c>
      <c r="E296">
        <v>233928.77814698071</v>
      </c>
      <c r="F296">
        <v>272484.02782940882</v>
      </c>
      <c r="G296">
        <v>259420.10353031303</v>
      </c>
      <c r="H296">
        <v>5.3403426107417662E-2</v>
      </c>
    </row>
    <row r="297" spans="2:8" x14ac:dyDescent="0.4">
      <c r="B297" s="11">
        <v>294</v>
      </c>
      <c r="C297">
        <v>223560.72967005437</v>
      </c>
      <c r="D297">
        <v>258123.25753319557</v>
      </c>
      <c r="E297">
        <v>288732.71534166642</v>
      </c>
      <c r="F297">
        <v>276068.68152557861</v>
      </c>
      <c r="G297">
        <v>367331.10582129925</v>
      </c>
      <c r="H297">
        <v>0.12929015519704867</v>
      </c>
    </row>
    <row r="298" spans="2:8" x14ac:dyDescent="0.4">
      <c r="B298" s="11">
        <v>295</v>
      </c>
      <c r="C298">
        <v>264330.85567454738</v>
      </c>
      <c r="D298">
        <v>304749.01909257483</v>
      </c>
      <c r="E298">
        <v>329276.82726143318</v>
      </c>
      <c r="F298">
        <v>406055.7198322906</v>
      </c>
      <c r="G298">
        <v>470817.28712415259</v>
      </c>
      <c r="H298">
        <v>0.186764320487802</v>
      </c>
    </row>
    <row r="299" spans="2:8" x14ac:dyDescent="0.4">
      <c r="B299" s="11">
        <v>296</v>
      </c>
      <c r="C299">
        <v>230914.07856865236</v>
      </c>
      <c r="D299">
        <v>304749.01909257483</v>
      </c>
      <c r="E299">
        <v>329276.82726143318</v>
      </c>
      <c r="F299">
        <v>315840.05572812638</v>
      </c>
      <c r="G299">
        <v>342411.01461493521</v>
      </c>
      <c r="H299">
        <v>0.11353416436939878</v>
      </c>
    </row>
    <row r="300" spans="2:8" x14ac:dyDescent="0.4">
      <c r="B300" s="11">
        <v>297</v>
      </c>
      <c r="C300">
        <v>223560.72967005437</v>
      </c>
      <c r="D300">
        <v>258123.25753319557</v>
      </c>
      <c r="E300">
        <v>288732.71534166642</v>
      </c>
      <c r="F300">
        <v>357013.28061963903</v>
      </c>
      <c r="G300">
        <v>442406.44634805451</v>
      </c>
      <c r="H300">
        <v>0.17208279279112459</v>
      </c>
    </row>
    <row r="301" spans="2:8" x14ac:dyDescent="0.4">
      <c r="B301" s="11">
        <v>298</v>
      </c>
      <c r="C301">
        <v>233742.84302081462</v>
      </c>
      <c r="D301">
        <v>260829.04840241559</v>
      </c>
      <c r="E301">
        <v>306129.63600970188</v>
      </c>
      <c r="F301">
        <v>336668.69189262681</v>
      </c>
      <c r="G301">
        <v>368771.19938436843</v>
      </c>
      <c r="H301">
        <v>0.13017422907590581</v>
      </c>
    </row>
    <row r="302" spans="2:8" x14ac:dyDescent="0.4">
      <c r="B302" s="11">
        <v>299</v>
      </c>
      <c r="C302">
        <v>198975.11194599746</v>
      </c>
      <c r="D302">
        <v>222701.39781087803</v>
      </c>
      <c r="E302">
        <v>256312.79796303916</v>
      </c>
      <c r="F302">
        <v>166317.66484303022</v>
      </c>
      <c r="G302">
        <v>191432.80475253143</v>
      </c>
      <c r="H302">
        <v>-8.7178786891645155E-3</v>
      </c>
    </row>
    <row r="303" spans="2:8" x14ac:dyDescent="0.4">
      <c r="B303" s="11">
        <v>300</v>
      </c>
      <c r="C303">
        <v>229877.67405890033</v>
      </c>
      <c r="D303">
        <v>304209.29128229513</v>
      </c>
      <c r="E303">
        <v>328695.72807898087</v>
      </c>
      <c r="F303">
        <v>315223.60615200124</v>
      </c>
      <c r="G303">
        <v>313997.79156271683</v>
      </c>
      <c r="H303">
        <v>9.4408152580397253E-2</v>
      </c>
    </row>
    <row r="304" spans="2:8" x14ac:dyDescent="0.4">
      <c r="B304" s="11">
        <v>301</v>
      </c>
      <c r="C304">
        <v>190808.97601049696</v>
      </c>
      <c r="D304">
        <v>206183.40247185336</v>
      </c>
      <c r="E304">
        <v>266166.31710176158</v>
      </c>
      <c r="F304">
        <v>309189.63924653636</v>
      </c>
      <c r="G304">
        <v>399494.20402031235</v>
      </c>
      <c r="H304">
        <v>0.1484077044450367</v>
      </c>
    </row>
    <row r="305" spans="2:8" x14ac:dyDescent="0.4">
      <c r="B305" s="11">
        <v>302</v>
      </c>
      <c r="C305">
        <v>198975.11194599746</v>
      </c>
      <c r="D305">
        <v>228950.50676580751</v>
      </c>
      <c r="E305">
        <v>303353.00191113382</v>
      </c>
      <c r="F305">
        <v>335395.41365919088</v>
      </c>
      <c r="G305">
        <v>362311.81331376452</v>
      </c>
      <c r="H305">
        <v>0.12618697401165213</v>
      </c>
    </row>
    <row r="306" spans="2:8" x14ac:dyDescent="0.4">
      <c r="B306" s="11">
        <v>303</v>
      </c>
      <c r="C306">
        <v>246971.24947545229</v>
      </c>
      <c r="D306">
        <v>269263.17180451273</v>
      </c>
      <c r="E306">
        <v>300997.44577478035</v>
      </c>
      <c r="F306">
        <v>347423.31497737899</v>
      </c>
      <c r="G306">
        <v>459710.77531477006</v>
      </c>
      <c r="H306">
        <v>0.18111160736342446</v>
      </c>
    </row>
    <row r="307" spans="2:8" x14ac:dyDescent="0.4">
      <c r="B307" s="11">
        <v>304</v>
      </c>
      <c r="C307">
        <v>257324.80944832662</v>
      </c>
      <c r="D307">
        <v>300178.92728318524</v>
      </c>
      <c r="E307">
        <v>298226.23517951352</v>
      </c>
      <c r="F307">
        <v>348267.81702065887</v>
      </c>
      <c r="G307">
        <v>330947.96763883909</v>
      </c>
      <c r="H307">
        <v>0.105976615758683</v>
      </c>
    </row>
    <row r="308" spans="2:8" x14ac:dyDescent="0.4">
      <c r="B308" s="11">
        <v>305</v>
      </c>
      <c r="C308">
        <v>130084.92640988281</v>
      </c>
      <c r="D308">
        <v>150241.27839512459</v>
      </c>
      <c r="E308">
        <v>173657.45195997492</v>
      </c>
      <c r="F308">
        <v>193714.70051749982</v>
      </c>
      <c r="G308">
        <v>126291.51931139852</v>
      </c>
      <c r="H308">
        <v>-8.7844589636406623E-2</v>
      </c>
    </row>
    <row r="309" spans="2:8" x14ac:dyDescent="0.4">
      <c r="B309" s="11">
        <v>306</v>
      </c>
      <c r="C309">
        <v>246971.24947545229</v>
      </c>
      <c r="D309">
        <v>284273.41257495596</v>
      </c>
      <c r="E309">
        <v>352343.12351363554</v>
      </c>
      <c r="F309">
        <v>409765.99518616457</v>
      </c>
      <c r="G309">
        <v>265709.08701925341</v>
      </c>
      <c r="H309">
        <v>5.8462027621795976E-2</v>
      </c>
    </row>
    <row r="310" spans="2:8" x14ac:dyDescent="0.4">
      <c r="B310" s="11">
        <v>307</v>
      </c>
      <c r="C310">
        <v>234087.49997805891</v>
      </c>
      <c r="D310">
        <v>288237.74732493103</v>
      </c>
      <c r="E310">
        <v>286555.75790725596</v>
      </c>
      <c r="F310">
        <v>312508.97748709185</v>
      </c>
      <c r="G310">
        <v>386494.9151883655</v>
      </c>
      <c r="H310">
        <v>0.14083479309565572</v>
      </c>
    </row>
    <row r="311" spans="2:8" x14ac:dyDescent="0.4">
      <c r="B311" s="11">
        <v>308</v>
      </c>
      <c r="C311">
        <v>215894.89414355188</v>
      </c>
      <c r="D311">
        <v>249314.47624630044</v>
      </c>
      <c r="E311">
        <v>320104.13387223269</v>
      </c>
      <c r="F311">
        <v>208134.28020753499</v>
      </c>
      <c r="G311">
        <v>240322.38561709388</v>
      </c>
      <c r="H311">
        <v>3.7415771533257036E-2</v>
      </c>
    </row>
    <row r="312" spans="2:8" x14ac:dyDescent="0.4">
      <c r="B312" s="11">
        <v>309</v>
      </c>
      <c r="C312">
        <v>257324.80944832662</v>
      </c>
      <c r="D312">
        <v>284100.17477212677</v>
      </c>
      <c r="E312">
        <v>366702.22124748019</v>
      </c>
      <c r="F312">
        <v>423178.33323124325</v>
      </c>
      <c r="G312">
        <v>487708.67388776923</v>
      </c>
      <c r="H312">
        <v>0.19516012982603237</v>
      </c>
    </row>
    <row r="313" spans="2:8" x14ac:dyDescent="0.4">
      <c r="B313" s="11">
        <v>310</v>
      </c>
      <c r="C313">
        <v>215894.89414355188</v>
      </c>
      <c r="D313">
        <v>238222.97111299483</v>
      </c>
      <c r="E313">
        <v>237394.42639164659</v>
      </c>
      <c r="F313">
        <v>314403.63487848948</v>
      </c>
      <c r="G313">
        <v>204021.41655332429</v>
      </c>
      <c r="H313">
        <v>3.9894577627190841E-3</v>
      </c>
    </row>
    <row r="314" spans="2:8" x14ac:dyDescent="0.4">
      <c r="B314" s="11">
        <v>311</v>
      </c>
      <c r="C314">
        <v>234087.49997805891</v>
      </c>
      <c r="D314">
        <v>268736.85961497948</v>
      </c>
      <c r="E314">
        <v>311627.43911208917</v>
      </c>
      <c r="F314">
        <v>342510.45908230392</v>
      </c>
      <c r="G314">
        <v>375590.80342873599</v>
      </c>
      <c r="H314">
        <v>0.13432366005646257</v>
      </c>
    </row>
    <row r="315" spans="2:8" x14ac:dyDescent="0.4">
      <c r="B315" s="11">
        <v>312</v>
      </c>
      <c r="C315">
        <v>230902.4646606578</v>
      </c>
      <c r="D315">
        <v>266583.92584763188</v>
      </c>
      <c r="E315">
        <v>253417.55491974525</v>
      </c>
      <c r="F315">
        <v>296509.65873112285</v>
      </c>
      <c r="G315">
        <v>340196.26254794793</v>
      </c>
      <c r="H315">
        <v>0.11208993066879258</v>
      </c>
    </row>
    <row r="316" spans="2:8" x14ac:dyDescent="0.4">
      <c r="B316" s="11">
        <v>313</v>
      </c>
      <c r="C316">
        <v>264330.85567454738</v>
      </c>
      <c r="D316">
        <v>288238.66628297785</v>
      </c>
      <c r="E316">
        <v>187370.18183139033</v>
      </c>
      <c r="F316">
        <v>216874.69223967323</v>
      </c>
      <c r="G316">
        <v>255780.84584985353</v>
      </c>
      <c r="H316">
        <v>5.0431180612497073E-2</v>
      </c>
    </row>
    <row r="317" spans="2:8" x14ac:dyDescent="0.4">
      <c r="B317" s="11">
        <v>314</v>
      </c>
      <c r="C317">
        <v>229877.67405890033</v>
      </c>
      <c r="D317">
        <v>248203.99944949261</v>
      </c>
      <c r="E317">
        <v>237222.00263204926</v>
      </c>
      <c r="F317">
        <v>294001.50164441403</v>
      </c>
      <c r="G317">
        <v>365105.93568421243</v>
      </c>
      <c r="H317">
        <v>0.12791865479850117</v>
      </c>
    </row>
    <row r="318" spans="2:8" x14ac:dyDescent="0.4">
      <c r="B318" s="11">
        <v>315</v>
      </c>
      <c r="C318">
        <v>246971.24947545229</v>
      </c>
      <c r="D318">
        <v>236106.1511290911</v>
      </c>
      <c r="E318">
        <v>226837.59497913945</v>
      </c>
      <c r="F318">
        <v>259408.07937569963</v>
      </c>
      <c r="G318">
        <v>335620.21074244019</v>
      </c>
      <c r="H318">
        <v>0.10908191090436592</v>
      </c>
    </row>
    <row r="319" spans="2:8" x14ac:dyDescent="0.4">
      <c r="B319" s="11">
        <v>316</v>
      </c>
      <c r="C319">
        <v>190124.4788933043</v>
      </c>
      <c r="D319">
        <v>189026.94481805156</v>
      </c>
      <c r="E319">
        <v>244775.07935706602</v>
      </c>
      <c r="F319">
        <v>326235.39223559049</v>
      </c>
      <c r="G319">
        <v>353532.54028183164</v>
      </c>
      <c r="H319">
        <v>0.1206755053271622</v>
      </c>
    </row>
    <row r="320" spans="2:8" x14ac:dyDescent="0.4">
      <c r="B320" s="11">
        <v>317</v>
      </c>
      <c r="C320">
        <v>264330.85567454738</v>
      </c>
      <c r="D320">
        <v>305107.0275524403</v>
      </c>
      <c r="E320">
        <v>198307.59527226537</v>
      </c>
      <c r="F320">
        <v>189649.56024482113</v>
      </c>
      <c r="G320">
        <v>219066.15904723952</v>
      </c>
      <c r="H320">
        <v>1.8378119391153636E-2</v>
      </c>
    </row>
    <row r="321" spans="2:8" x14ac:dyDescent="0.4">
      <c r="B321" s="11">
        <v>318</v>
      </c>
      <c r="C321">
        <v>198975.11194599746</v>
      </c>
      <c r="D321">
        <v>229695.63007377236</v>
      </c>
      <c r="E321">
        <v>303893.18749616307</v>
      </c>
      <c r="F321">
        <v>392658.96068635175</v>
      </c>
      <c r="G321">
        <v>455253.59362710925</v>
      </c>
      <c r="H321">
        <v>0.17881235067431311</v>
      </c>
    </row>
    <row r="322" spans="2:8" x14ac:dyDescent="0.4">
      <c r="B322" s="11">
        <v>319</v>
      </c>
      <c r="C322">
        <v>246971.24947545229</v>
      </c>
      <c r="D322">
        <v>287968.22862275661</v>
      </c>
      <c r="E322">
        <v>273338.43559372821</v>
      </c>
      <c r="F322">
        <v>306112.30626006232</v>
      </c>
      <c r="G322">
        <v>357061.89792262285</v>
      </c>
      <c r="H322">
        <v>0.1229041908407158</v>
      </c>
    </row>
    <row r="323" spans="2:8" x14ac:dyDescent="0.4">
      <c r="B323" s="11">
        <v>320</v>
      </c>
      <c r="C323">
        <v>198975.11194599746</v>
      </c>
      <c r="D323">
        <v>229695.63007377236</v>
      </c>
      <c r="E323">
        <v>219744.04152802579</v>
      </c>
      <c r="F323">
        <v>243114.22582640633</v>
      </c>
      <c r="G323">
        <v>243937.70260765988</v>
      </c>
      <c r="H323">
        <v>4.0518453370099072E-2</v>
      </c>
    </row>
    <row r="324" spans="2:8" x14ac:dyDescent="0.4">
      <c r="B324" s="11">
        <v>321</v>
      </c>
      <c r="C324">
        <v>234087.49997805891</v>
      </c>
      <c r="D324">
        <v>256302.73928466489</v>
      </c>
      <c r="E324">
        <v>302640.98229639931</v>
      </c>
      <c r="F324">
        <v>284878.24596116366</v>
      </c>
      <c r="G324">
        <v>374836.7452220461</v>
      </c>
      <c r="H324">
        <v>0.13386782685557708</v>
      </c>
    </row>
    <row r="325" spans="2:8" x14ac:dyDescent="0.4">
      <c r="B325" s="11">
        <v>322</v>
      </c>
      <c r="C325">
        <v>190808.97601049696</v>
      </c>
      <c r="D325">
        <v>182984.29178298422</v>
      </c>
      <c r="E325">
        <v>197936.39480654037</v>
      </c>
      <c r="F325">
        <v>227894.3673392268</v>
      </c>
      <c r="G325">
        <v>227934.48303845132</v>
      </c>
      <c r="H325">
        <v>2.6493035967029233E-2</v>
      </c>
    </row>
    <row r="326" spans="2:8" x14ac:dyDescent="0.4">
      <c r="B326" s="11">
        <v>323</v>
      </c>
      <c r="C326">
        <v>198975.11194599746</v>
      </c>
      <c r="D326">
        <v>228950.50676580751</v>
      </c>
      <c r="E326">
        <v>219130.95055618341</v>
      </c>
      <c r="F326">
        <v>250219.1921680955</v>
      </c>
      <c r="G326">
        <v>240092.7042634408</v>
      </c>
      <c r="H326">
        <v>3.7217399500427018E-2</v>
      </c>
    </row>
    <row r="327" spans="2:8" x14ac:dyDescent="0.4">
      <c r="B327" s="11">
        <v>324</v>
      </c>
      <c r="C327">
        <v>229877.67405890033</v>
      </c>
      <c r="D327">
        <v>248203.99944949261</v>
      </c>
      <c r="E327">
        <v>270730.62479789159</v>
      </c>
      <c r="F327">
        <v>269071.74723803921</v>
      </c>
      <c r="G327">
        <v>308830.9509536589</v>
      </c>
      <c r="H327">
        <v>9.0782507287318959E-2</v>
      </c>
    </row>
    <row r="328" spans="2:8" x14ac:dyDescent="0.4">
      <c r="B328" s="11">
        <v>325</v>
      </c>
      <c r="C328">
        <v>257324.80944832662</v>
      </c>
      <c r="D328">
        <v>300095.44440225576</v>
      </c>
      <c r="E328">
        <v>345336.09323725448</v>
      </c>
      <c r="F328">
        <v>427149.87010871875</v>
      </c>
      <c r="G328">
        <v>566861.30662412359</v>
      </c>
      <c r="H328">
        <v>0.23165582052700651</v>
      </c>
    </row>
    <row r="329" spans="2:8" x14ac:dyDescent="0.4">
      <c r="B329" s="11">
        <v>326</v>
      </c>
      <c r="C329">
        <v>198975.11194599746</v>
      </c>
      <c r="D329">
        <v>228950.50676580751</v>
      </c>
      <c r="E329">
        <v>229208.34798051364</v>
      </c>
      <c r="F329">
        <v>219768.61177813611</v>
      </c>
      <c r="G329">
        <v>210440.15225726762</v>
      </c>
      <c r="H329">
        <v>1.0228746372067388E-2</v>
      </c>
    </row>
    <row r="330" spans="2:8" x14ac:dyDescent="0.4">
      <c r="B330" s="11">
        <v>327</v>
      </c>
      <c r="C330">
        <v>230914.07856865236</v>
      </c>
      <c r="D330">
        <v>265109.7991979142</v>
      </c>
      <c r="E330">
        <v>290082.59133746999</v>
      </c>
      <c r="F330">
        <v>334786.31487614813</v>
      </c>
      <c r="G330">
        <v>317687.7257327321</v>
      </c>
      <c r="H330">
        <v>9.6968326281077877E-2</v>
      </c>
    </row>
    <row r="331" spans="2:8" x14ac:dyDescent="0.4">
      <c r="B331" s="11">
        <v>328</v>
      </c>
      <c r="C331">
        <v>198975.11194599746</v>
      </c>
      <c r="D331">
        <v>199023.25800857614</v>
      </c>
      <c r="E331">
        <v>129181.56647215718</v>
      </c>
      <c r="F331">
        <v>147184.61392634973</v>
      </c>
      <c r="G331">
        <v>182043.99275783345</v>
      </c>
      <c r="H331">
        <v>-1.8637923232505016E-2</v>
      </c>
    </row>
    <row r="332" spans="2:8" x14ac:dyDescent="0.4">
      <c r="B332" s="11">
        <v>329</v>
      </c>
      <c r="C332">
        <v>264330.85567454738</v>
      </c>
      <c r="D332">
        <v>304749.01909257483</v>
      </c>
      <c r="E332">
        <v>351757.33874945348</v>
      </c>
      <c r="F332">
        <v>384615.49280440755</v>
      </c>
      <c r="G332">
        <v>365662.2611222564</v>
      </c>
      <c r="H332">
        <v>0.12826217577468579</v>
      </c>
    </row>
    <row r="333" spans="2:8" x14ac:dyDescent="0.4">
      <c r="B333" s="11">
        <v>330</v>
      </c>
      <c r="C333">
        <v>229877.67405890033</v>
      </c>
      <c r="D333">
        <v>296214.62049817888</v>
      </c>
      <c r="E333">
        <v>341353.79190396983</v>
      </c>
      <c r="F333">
        <v>393783.49034562276</v>
      </c>
      <c r="G333">
        <v>377372.36901145807</v>
      </c>
      <c r="H333">
        <v>0.13539772712848941</v>
      </c>
    </row>
    <row r="334" spans="2:8" x14ac:dyDescent="0.4">
      <c r="B334" s="11">
        <v>331</v>
      </c>
      <c r="C334">
        <v>229877.67405890033</v>
      </c>
      <c r="D334">
        <v>250833.65101895534</v>
      </c>
      <c r="E334">
        <v>289491.65323335561</v>
      </c>
      <c r="F334">
        <v>334173.59608824091</v>
      </c>
      <c r="G334">
        <v>360701.97747149301</v>
      </c>
      <c r="H334">
        <v>0.12518440832300204</v>
      </c>
    </row>
    <row r="335" spans="2:8" x14ac:dyDescent="0.4">
      <c r="B335" s="11">
        <v>332</v>
      </c>
      <c r="C335">
        <v>246971.24947545229</v>
      </c>
      <c r="D335">
        <v>276300.06864659936</v>
      </c>
      <c r="E335">
        <v>179437.21004110758</v>
      </c>
      <c r="F335">
        <v>171338.56379375042</v>
      </c>
      <c r="G335">
        <v>198256.04130025822</v>
      </c>
      <c r="H335">
        <v>-1.7500735035539394E-3</v>
      </c>
    </row>
    <row r="336" spans="2:8" x14ac:dyDescent="0.4">
      <c r="B336" s="11">
        <v>333</v>
      </c>
      <c r="C336">
        <v>230914.07856865236</v>
      </c>
      <c r="D336">
        <v>271903.89642855281</v>
      </c>
      <c r="E336">
        <v>358174.22494083073</v>
      </c>
      <c r="F336">
        <v>472933.0915113521</v>
      </c>
      <c r="G336">
        <v>450038.4682667898</v>
      </c>
      <c r="H336">
        <v>0.17609912926897908</v>
      </c>
    </row>
    <row r="337" spans="2:8" x14ac:dyDescent="0.4">
      <c r="B337" s="11">
        <v>334</v>
      </c>
      <c r="C337">
        <v>234087.49997805891</v>
      </c>
      <c r="D337">
        <v>274989.5468961497</v>
      </c>
      <c r="E337">
        <v>315513.54692977614</v>
      </c>
      <c r="F337">
        <v>388050.96879280993</v>
      </c>
      <c r="G337">
        <v>368046.87105979677</v>
      </c>
      <c r="H337">
        <v>0.12972990960266628</v>
      </c>
    </row>
    <row r="338" spans="2:8" x14ac:dyDescent="0.4">
      <c r="B338" s="11">
        <v>335</v>
      </c>
      <c r="C338">
        <v>130084.92640988281</v>
      </c>
      <c r="D338">
        <v>140407.580897142</v>
      </c>
      <c r="E338">
        <v>134045.52469327749</v>
      </c>
      <c r="F338">
        <v>156021.1290279114</v>
      </c>
      <c r="G338">
        <v>180158.33453614899</v>
      </c>
      <c r="H338">
        <v>-2.0679439326262594E-2</v>
      </c>
    </row>
    <row r="339" spans="2:8" x14ac:dyDescent="0.4">
      <c r="B339" s="11">
        <v>336</v>
      </c>
      <c r="C339">
        <v>229877.67405890033</v>
      </c>
      <c r="D339">
        <v>149352.40095430883</v>
      </c>
      <c r="E339">
        <v>142557.66800427643</v>
      </c>
      <c r="F339">
        <v>188935.69307588119</v>
      </c>
      <c r="G339">
        <v>218120.18240577271</v>
      </c>
      <c r="H339">
        <v>1.7497079392502668E-2</v>
      </c>
    </row>
    <row r="340" spans="2:8" x14ac:dyDescent="0.4">
      <c r="B340" s="11">
        <v>337</v>
      </c>
      <c r="C340">
        <v>190124.4788933043</v>
      </c>
      <c r="D340">
        <v>221474.21879245079</v>
      </c>
      <c r="E340">
        <v>144111.08508395805</v>
      </c>
      <c r="F340">
        <v>139816.38973329001</v>
      </c>
      <c r="G340">
        <v>163175.0765584482</v>
      </c>
      <c r="H340">
        <v>-3.9881659313730888E-2</v>
      </c>
    </row>
    <row r="341" spans="2:8" x14ac:dyDescent="0.4">
      <c r="B341" s="11">
        <v>338</v>
      </c>
      <c r="C341">
        <v>230902.4646606578</v>
      </c>
      <c r="D341">
        <v>266583.92584763188</v>
      </c>
      <c r="E341">
        <v>307822.18078642385</v>
      </c>
      <c r="F341">
        <v>293205.73522647284</v>
      </c>
      <c r="G341">
        <v>286165.88483763469</v>
      </c>
      <c r="H341">
        <v>7.428020289392534E-2</v>
      </c>
    </row>
    <row r="342" spans="2:8" x14ac:dyDescent="0.4">
      <c r="B342" s="11">
        <v>339</v>
      </c>
      <c r="C342">
        <v>246971.24947545229</v>
      </c>
      <c r="D342">
        <v>235152.16266196291</v>
      </c>
      <c r="E342">
        <v>291466.32714410149</v>
      </c>
      <c r="F342">
        <v>361975.23033675749</v>
      </c>
      <c r="G342">
        <v>353968.57073121634</v>
      </c>
      <c r="H342">
        <v>0.1209518067683415</v>
      </c>
    </row>
    <row r="343" spans="2:8" x14ac:dyDescent="0.4">
      <c r="B343" s="11">
        <v>340</v>
      </c>
      <c r="C343">
        <v>215894.89414355188</v>
      </c>
      <c r="D343">
        <v>206183.40247185336</v>
      </c>
      <c r="E343">
        <v>224507.17033887439</v>
      </c>
      <c r="F343">
        <v>146028.14760406132</v>
      </c>
      <c r="G343">
        <v>163391.90100593521</v>
      </c>
      <c r="H343">
        <v>-3.9626636828334894E-2</v>
      </c>
    </row>
    <row r="344" spans="2:8" x14ac:dyDescent="0.4">
      <c r="B344" s="11">
        <v>341</v>
      </c>
      <c r="C344">
        <v>257324.80944832662</v>
      </c>
      <c r="D344">
        <v>332000.0063610035</v>
      </c>
      <c r="E344">
        <v>381305.89271999395</v>
      </c>
      <c r="F344">
        <v>426445.88184103533</v>
      </c>
      <c r="G344">
        <v>464832.33793256048</v>
      </c>
      <c r="H344">
        <v>0.18373167163020909</v>
      </c>
    </row>
    <row r="345" spans="2:8" x14ac:dyDescent="0.4">
      <c r="B345" s="11">
        <v>342</v>
      </c>
      <c r="C345">
        <v>257324.80944832662</v>
      </c>
      <c r="D345">
        <v>300178.92728318524</v>
      </c>
      <c r="E345">
        <v>298226.23517951352</v>
      </c>
      <c r="F345">
        <v>344133.92739985889</v>
      </c>
      <c r="G345">
        <v>223513.17788873168</v>
      </c>
      <c r="H345">
        <v>2.2479542549023401E-2</v>
      </c>
    </row>
    <row r="346" spans="2:8" x14ac:dyDescent="0.4">
      <c r="B346" s="11">
        <v>343</v>
      </c>
      <c r="C346">
        <v>230914.07856865236</v>
      </c>
      <c r="D346">
        <v>271903.89642855281</v>
      </c>
      <c r="E346">
        <v>266798.02725865203</v>
      </c>
      <c r="F346">
        <v>287973.34895047318</v>
      </c>
      <c r="G346">
        <v>321365.36561349739</v>
      </c>
      <c r="H346">
        <v>9.9496407913401086E-2</v>
      </c>
    </row>
    <row r="347" spans="2:8" x14ac:dyDescent="0.4">
      <c r="B347" s="11">
        <v>344</v>
      </c>
      <c r="C347">
        <v>198975.11194599746</v>
      </c>
      <c r="D347">
        <v>189026.94481805153</v>
      </c>
      <c r="E347">
        <v>218763.24279172797</v>
      </c>
      <c r="F347">
        <v>254467.96198690863</v>
      </c>
      <c r="G347">
        <v>252618.89497691958</v>
      </c>
      <c r="H347">
        <v>4.7821166314058194E-2</v>
      </c>
    </row>
    <row r="348" spans="2:8" x14ac:dyDescent="0.4">
      <c r="B348" s="11">
        <v>345</v>
      </c>
      <c r="C348">
        <v>230902.4646606578</v>
      </c>
      <c r="D348">
        <v>297011.7119962296</v>
      </c>
      <c r="E348">
        <v>393408.9222373169</v>
      </c>
      <c r="F348">
        <v>508627.24715813308</v>
      </c>
      <c r="G348">
        <v>631675.35916735313</v>
      </c>
      <c r="H348">
        <v>0.25861466601433514</v>
      </c>
    </row>
    <row r="349" spans="2:8" x14ac:dyDescent="0.4">
      <c r="B349" s="11">
        <v>346</v>
      </c>
      <c r="C349">
        <v>218382.85596525684</v>
      </c>
      <c r="D349">
        <v>252133.47081404421</v>
      </c>
      <c r="E349">
        <v>278052.80032633769</v>
      </c>
      <c r="F349">
        <v>276552.21026245353</v>
      </c>
      <c r="G349">
        <v>321503.30730752327</v>
      </c>
      <c r="H349">
        <v>9.9590780474804186E-2</v>
      </c>
    </row>
    <row r="350" spans="2:8" x14ac:dyDescent="0.4">
      <c r="B350" s="11">
        <v>347</v>
      </c>
      <c r="C350">
        <v>218382.85596525684</v>
      </c>
      <c r="D350">
        <v>142118.89085430233</v>
      </c>
      <c r="E350">
        <v>135205.58126796799</v>
      </c>
      <c r="F350">
        <v>157753.81720078987</v>
      </c>
      <c r="G350">
        <v>102751.81446538283</v>
      </c>
      <c r="H350">
        <v>-0.12471013295305156</v>
      </c>
    </row>
    <row r="351" spans="2:8" x14ac:dyDescent="0.4">
      <c r="B351" s="11">
        <v>348</v>
      </c>
      <c r="C351">
        <v>257324.80944832662</v>
      </c>
      <c r="D351">
        <v>284100.17477212677</v>
      </c>
      <c r="E351">
        <v>313850.28759160708</v>
      </c>
      <c r="F351">
        <v>338962.9410812835</v>
      </c>
      <c r="G351">
        <v>449515.73276673048</v>
      </c>
      <c r="H351">
        <v>0.17582578614452959</v>
      </c>
    </row>
    <row r="352" spans="2:8" x14ac:dyDescent="0.4">
      <c r="B352" s="11">
        <v>349</v>
      </c>
      <c r="C352">
        <v>257324.80944832662</v>
      </c>
      <c r="D352">
        <v>287930.37725331634</v>
      </c>
      <c r="E352">
        <v>186992.01585843757</v>
      </c>
      <c r="F352">
        <v>231331.4372993721</v>
      </c>
      <c r="G352">
        <v>286803.03371725039</v>
      </c>
      <c r="H352">
        <v>7.4758154796491727E-2</v>
      </c>
    </row>
    <row r="353" spans="2:8" x14ac:dyDescent="0.4">
      <c r="B353" s="11">
        <v>350</v>
      </c>
      <c r="C353">
        <v>218382.85596525684</v>
      </c>
      <c r="D353">
        <v>280519.53134157567</v>
      </c>
      <c r="E353">
        <v>313627.51329193159</v>
      </c>
      <c r="F353">
        <v>350858.41346328758</v>
      </c>
      <c r="G353">
        <v>434371.08766873687</v>
      </c>
      <c r="H353">
        <v>0.16779384771605943</v>
      </c>
    </row>
    <row r="354" spans="2:8" x14ac:dyDescent="0.4">
      <c r="B354" s="11">
        <v>351</v>
      </c>
      <c r="C354">
        <v>246971.24947545229</v>
      </c>
      <c r="D354">
        <v>284273.41257495596</v>
      </c>
      <c r="E354">
        <v>283915.91610392067</v>
      </c>
      <c r="F354">
        <v>324131.52118875796</v>
      </c>
      <c r="G354">
        <v>418666.67267309793</v>
      </c>
      <c r="H354">
        <v>0.15922484100335343</v>
      </c>
    </row>
    <row r="355" spans="2:8" x14ac:dyDescent="0.4">
      <c r="B355" s="11">
        <v>352</v>
      </c>
      <c r="C355">
        <v>230914.07856865236</v>
      </c>
      <c r="D355">
        <v>257639.48883267603</v>
      </c>
      <c r="E355">
        <v>299944.89116525627</v>
      </c>
      <c r="F355">
        <v>195548.86515893828</v>
      </c>
      <c r="G355">
        <v>211193.41603563091</v>
      </c>
      <c r="H355">
        <v>1.0950929380625807E-2</v>
      </c>
    </row>
    <row r="356" spans="2:8" x14ac:dyDescent="0.4">
      <c r="B356" s="11">
        <v>353</v>
      </c>
      <c r="C356">
        <v>230914.07856865236</v>
      </c>
      <c r="D356">
        <v>271825.28773961362</v>
      </c>
      <c r="E356">
        <v>266996.82652457955</v>
      </c>
      <c r="F356">
        <v>314080.48462092131</v>
      </c>
      <c r="G356">
        <v>372194.12712464051</v>
      </c>
      <c r="H356">
        <v>0.13226453398231119</v>
      </c>
    </row>
    <row r="357" spans="2:8" x14ac:dyDescent="0.4">
      <c r="B357" s="11">
        <v>354</v>
      </c>
      <c r="C357">
        <v>246971.24947545229</v>
      </c>
      <c r="D357">
        <v>318496.5485441208</v>
      </c>
      <c r="E357">
        <v>344127.15208907466</v>
      </c>
      <c r="F357">
        <v>394990.18621806579</v>
      </c>
      <c r="G357">
        <v>379328.88445593516</v>
      </c>
      <c r="H357">
        <v>0.13657260414411665</v>
      </c>
    </row>
    <row r="358" spans="2:8" x14ac:dyDescent="0.4">
      <c r="B358" s="11">
        <v>355</v>
      </c>
      <c r="C358">
        <v>230902.4646606578</v>
      </c>
      <c r="D358">
        <v>249259.78092254483</v>
      </c>
      <c r="E358">
        <v>291134.82634923595</v>
      </c>
      <c r="F358">
        <v>276811.06076417421</v>
      </c>
      <c r="G358">
        <v>180161.74943887821</v>
      </c>
      <c r="H358">
        <v>-2.0675726748537016E-2</v>
      </c>
    </row>
    <row r="359" spans="2:8" x14ac:dyDescent="0.4">
      <c r="B359" s="11">
        <v>356</v>
      </c>
      <c r="C359">
        <v>218382.85596525684</v>
      </c>
      <c r="D359">
        <v>238776.58281604887</v>
      </c>
      <c r="E359">
        <v>314713.94122770091</v>
      </c>
      <c r="F359">
        <v>364887.61329384462</v>
      </c>
      <c r="G359">
        <v>467596.82193401927</v>
      </c>
      <c r="H359">
        <v>0.1851363287110841</v>
      </c>
    </row>
    <row r="360" spans="2:8" x14ac:dyDescent="0.4">
      <c r="B360" s="11">
        <v>357</v>
      </c>
      <c r="C360">
        <v>246971.24947545229</v>
      </c>
      <c r="D360">
        <v>276300.06864659936</v>
      </c>
      <c r="E360">
        <v>321663.4015760498</v>
      </c>
      <c r="F360">
        <v>208926.81507054693</v>
      </c>
      <c r="G360">
        <v>257969.72082928565</v>
      </c>
      <c r="H360">
        <v>5.2222895865750463E-2</v>
      </c>
    </row>
    <row r="361" spans="2:8" x14ac:dyDescent="0.4">
      <c r="B361" s="11">
        <v>358</v>
      </c>
      <c r="C361">
        <v>230914.07856865236</v>
      </c>
      <c r="D361">
        <v>269457.40706697752</v>
      </c>
      <c r="E361">
        <v>295665.73981518782</v>
      </c>
      <c r="F361">
        <v>362540.72442600847</v>
      </c>
      <c r="G361">
        <v>428006.3882441828</v>
      </c>
      <c r="H361">
        <v>0.16435135012072921</v>
      </c>
    </row>
    <row r="362" spans="2:8" x14ac:dyDescent="0.4">
      <c r="B362" s="11">
        <v>359</v>
      </c>
      <c r="C362">
        <v>130084.92640988281</v>
      </c>
      <c r="D362">
        <v>150241.27839512459</v>
      </c>
      <c r="E362">
        <v>175568.54127580262</v>
      </c>
      <c r="F362">
        <v>114394.47915553649</v>
      </c>
      <c r="G362">
        <v>133461.42662126443</v>
      </c>
      <c r="H362">
        <v>-7.771498281204503E-2</v>
      </c>
    </row>
    <row r="363" spans="2:8" x14ac:dyDescent="0.4">
      <c r="B363" s="11">
        <v>360</v>
      </c>
      <c r="C363">
        <v>230914.07856865236</v>
      </c>
      <c r="D363">
        <v>271903.89642855281</v>
      </c>
      <c r="E363">
        <v>311939.356786758</v>
      </c>
      <c r="F363">
        <v>399757.18537066231</v>
      </c>
      <c r="G363">
        <v>492523.80654876737</v>
      </c>
      <c r="H363">
        <v>0.19751082055141711</v>
      </c>
    </row>
    <row r="364" spans="2:8" x14ac:dyDescent="0.4">
      <c r="B364" s="11">
        <v>361</v>
      </c>
      <c r="C364">
        <v>229877.67405890033</v>
      </c>
      <c r="D364">
        <v>228950.50676580751</v>
      </c>
      <c r="E364">
        <v>263741.95180386712</v>
      </c>
      <c r="F364">
        <v>287044.41528624197</v>
      </c>
      <c r="G364">
        <v>380352.96683261584</v>
      </c>
      <c r="H364">
        <v>0.13718562842129467</v>
      </c>
    </row>
    <row r="365" spans="2:8" x14ac:dyDescent="0.4">
      <c r="B365" s="11">
        <v>362</v>
      </c>
      <c r="C365">
        <v>190124.4788933043</v>
      </c>
      <c r="D365">
        <v>183035.14779954997</v>
      </c>
      <c r="E365">
        <v>177135.64943412674</v>
      </c>
      <c r="F365">
        <v>204827.1968914626</v>
      </c>
      <c r="G365">
        <v>133170.32583615562</v>
      </c>
      <c r="H365">
        <v>-7.8117664611211834E-2</v>
      </c>
    </row>
    <row r="366" spans="2:8" x14ac:dyDescent="0.4">
      <c r="B366" s="11">
        <v>363</v>
      </c>
      <c r="C366">
        <v>215894.89414355188</v>
      </c>
      <c r="D366">
        <v>285547.66359311459</v>
      </c>
      <c r="E366">
        <v>333193.48756863351</v>
      </c>
      <c r="F366">
        <v>390441.56145126233</v>
      </c>
      <c r="G366">
        <v>448689.34304141463</v>
      </c>
      <c r="H366">
        <v>0.1753931402507598</v>
      </c>
    </row>
    <row r="367" spans="2:8" x14ac:dyDescent="0.4">
      <c r="B367" s="11">
        <v>364</v>
      </c>
      <c r="C367">
        <v>230902.4646606578</v>
      </c>
      <c r="D367">
        <v>258123.25753319554</v>
      </c>
      <c r="E367">
        <v>257105.23232986344</v>
      </c>
      <c r="F367">
        <v>257402.50367322724</v>
      </c>
      <c r="G367">
        <v>258798.64471302825</v>
      </c>
      <c r="H367">
        <v>5.2898241626883946E-2</v>
      </c>
    </row>
    <row r="368" spans="2:8" x14ac:dyDescent="0.4">
      <c r="B368" s="11">
        <v>365</v>
      </c>
      <c r="C368">
        <v>190124.4788933043</v>
      </c>
      <c r="D368">
        <v>220839.15755056206</v>
      </c>
      <c r="E368">
        <v>238835.13608133671</v>
      </c>
      <c r="F368">
        <v>316618.18871685793</v>
      </c>
      <c r="G368">
        <v>365662.54790578282</v>
      </c>
      <c r="H368">
        <v>0.12826235275051201</v>
      </c>
    </row>
    <row r="369" spans="2:8" x14ac:dyDescent="0.4">
      <c r="B369" s="11">
        <v>366</v>
      </c>
      <c r="C369">
        <v>190808.97601049696</v>
      </c>
      <c r="D369">
        <v>222195.64808525913</v>
      </c>
      <c r="E369">
        <v>256531.17682713163</v>
      </c>
      <c r="F369">
        <v>166983.27464212448</v>
      </c>
      <c r="G369">
        <v>186614.0587291047</v>
      </c>
      <c r="H369">
        <v>-1.3759409832372893E-2</v>
      </c>
    </row>
    <row r="370" spans="2:8" x14ac:dyDescent="0.4">
      <c r="B370" s="11">
        <v>367</v>
      </c>
      <c r="C370">
        <v>130084.92640988281</v>
      </c>
      <c r="D370">
        <v>145379.47583482199</v>
      </c>
      <c r="E370">
        <v>156961.6923001679</v>
      </c>
      <c r="F370">
        <v>150108.40469537943</v>
      </c>
      <c r="G370">
        <v>144847.82750069626</v>
      </c>
      <c r="H370">
        <v>-6.2488944002289659E-2</v>
      </c>
    </row>
    <row r="371" spans="2:8" x14ac:dyDescent="0.4">
      <c r="B371" s="11">
        <v>368</v>
      </c>
      <c r="C371">
        <v>190124.4788933043</v>
      </c>
      <c r="D371">
        <v>219667.88144211235</v>
      </c>
      <c r="E371">
        <v>239721.2100137762</v>
      </c>
      <c r="F371">
        <v>267932.52612574125</v>
      </c>
      <c r="G371">
        <v>264368.22457187128</v>
      </c>
      <c r="H371">
        <v>5.7391589628459583E-2</v>
      </c>
    </row>
    <row r="372" spans="2:8" x14ac:dyDescent="0.4">
      <c r="B372" s="11">
        <v>369</v>
      </c>
      <c r="C372">
        <v>234087.49997805891</v>
      </c>
      <c r="D372">
        <v>231936.55091249957</v>
      </c>
      <c r="E372">
        <v>267712.35302010906</v>
      </c>
      <c r="F372">
        <v>308165.47139602317</v>
      </c>
      <c r="G372">
        <v>362384.51679860312</v>
      </c>
      <c r="H372">
        <v>0.12623216776099144</v>
      </c>
    </row>
    <row r="373" spans="2:8" x14ac:dyDescent="0.4">
      <c r="B373" s="11">
        <v>370</v>
      </c>
      <c r="C373">
        <v>257324.80944832662</v>
      </c>
      <c r="D373">
        <v>287930.37725331634</v>
      </c>
      <c r="E373">
        <v>311110.32963824156</v>
      </c>
      <c r="F373">
        <v>359134.77217928326</v>
      </c>
      <c r="G373">
        <v>417913.53503907518</v>
      </c>
      <c r="H373">
        <v>0.1588074756841038</v>
      </c>
    </row>
    <row r="374" spans="2:8" x14ac:dyDescent="0.4">
      <c r="B374" s="11">
        <v>371</v>
      </c>
      <c r="C374">
        <v>190124.4788933043</v>
      </c>
      <c r="D374">
        <v>235152.16266196291</v>
      </c>
      <c r="E374">
        <v>304547.13759893912</v>
      </c>
      <c r="F374">
        <v>304098.00791870989</v>
      </c>
      <c r="G374">
        <v>350224.99201883923</v>
      </c>
      <c r="H374">
        <v>0.11857067040586866</v>
      </c>
    </row>
    <row r="375" spans="2:8" x14ac:dyDescent="0.4">
      <c r="B375" s="11">
        <v>372</v>
      </c>
      <c r="C375">
        <v>229877.67405890033</v>
      </c>
      <c r="D375">
        <v>149352.40095430883</v>
      </c>
      <c r="E375">
        <v>171676.8739058231</v>
      </c>
      <c r="F375">
        <v>185388.07556628168</v>
      </c>
      <c r="G375">
        <v>213386.76460811013</v>
      </c>
      <c r="H375">
        <v>1.3042105722806951E-2</v>
      </c>
    </row>
    <row r="376" spans="2:8" x14ac:dyDescent="0.4">
      <c r="B376" s="11">
        <v>373</v>
      </c>
      <c r="C376">
        <v>233742.84302081462</v>
      </c>
      <c r="D376">
        <v>274881.78412884846</v>
      </c>
      <c r="E376">
        <v>315614.54439060995</v>
      </c>
      <c r="F376">
        <v>205225.65066908367</v>
      </c>
      <c r="G376">
        <v>235653.64859420754</v>
      </c>
      <c r="H376">
        <v>3.3353309036516787E-2</v>
      </c>
    </row>
    <row r="377" spans="2:8" x14ac:dyDescent="0.4">
      <c r="B377" s="11">
        <v>374</v>
      </c>
      <c r="C377">
        <v>190808.97601049696</v>
      </c>
      <c r="D377">
        <v>183035.14779955</v>
      </c>
      <c r="E377">
        <v>237207.61484025331</v>
      </c>
      <c r="F377">
        <v>274758.39000078855</v>
      </c>
      <c r="G377">
        <v>297915.59014309687</v>
      </c>
      <c r="H377">
        <v>8.2960576308771738E-2</v>
      </c>
    </row>
    <row r="378" spans="2:8" x14ac:dyDescent="0.4">
      <c r="B378" s="11">
        <v>375</v>
      </c>
      <c r="C378">
        <v>130084.92640988281</v>
      </c>
      <c r="D378">
        <v>160417.70710147693</v>
      </c>
      <c r="E378">
        <v>185209.98291350965</v>
      </c>
      <c r="F378">
        <v>215914.73357203888</v>
      </c>
      <c r="G378">
        <v>214151.93819531548</v>
      </c>
      <c r="H378">
        <v>1.3767589906969135E-2</v>
      </c>
    </row>
    <row r="379" spans="2:8" x14ac:dyDescent="0.4">
      <c r="B379" s="11">
        <v>376</v>
      </c>
      <c r="C379">
        <v>198975.11194599746</v>
      </c>
      <c r="D379">
        <v>214764.40728748482</v>
      </c>
      <c r="E379">
        <v>231891.8364997938</v>
      </c>
      <c r="F379">
        <v>269848.27040381264</v>
      </c>
      <c r="G379">
        <v>301698.00121377147</v>
      </c>
      <c r="H379">
        <v>8.5696624181355485E-2</v>
      </c>
    </row>
    <row r="380" spans="2:8" x14ac:dyDescent="0.4">
      <c r="B380" s="11">
        <v>377</v>
      </c>
      <c r="C380">
        <v>230914.07856865236</v>
      </c>
      <c r="D380">
        <v>219474.06211915601</v>
      </c>
      <c r="E380">
        <v>254841.25630202366</v>
      </c>
      <c r="F380">
        <v>292485.36926368717</v>
      </c>
      <c r="G380">
        <v>326463.58587196347</v>
      </c>
      <c r="H380">
        <v>0.10296301611873337</v>
      </c>
    </row>
    <row r="381" spans="2:8" x14ac:dyDescent="0.4">
      <c r="B381" s="11">
        <v>378</v>
      </c>
      <c r="C381">
        <v>257324.80944832662</v>
      </c>
      <c r="D381">
        <v>256580.32423619906</v>
      </c>
      <c r="E381">
        <v>166482.8286836491</v>
      </c>
      <c r="F381">
        <v>191636.66811767448</v>
      </c>
      <c r="G381">
        <v>183032.99297413428</v>
      </c>
      <c r="H381">
        <v>-1.7573933150532572E-2</v>
      </c>
    </row>
    <row r="382" spans="2:8" x14ac:dyDescent="0.4">
      <c r="B382" s="11">
        <v>379</v>
      </c>
      <c r="C382">
        <v>198975.11194599746</v>
      </c>
      <c r="D382">
        <v>231358.46971736217</v>
      </c>
      <c r="E382">
        <v>255351.31872088445</v>
      </c>
      <c r="F382">
        <v>165883.78464887469</v>
      </c>
      <c r="G382">
        <v>191017.93521361286</v>
      </c>
      <c r="H382">
        <v>-9.1479091900217302E-3</v>
      </c>
    </row>
    <row r="383" spans="2:8" x14ac:dyDescent="0.4">
      <c r="B383" s="11">
        <v>380</v>
      </c>
      <c r="C383">
        <v>229877.67405890033</v>
      </c>
      <c r="D383">
        <v>268558.64338499523</v>
      </c>
      <c r="E383">
        <v>289895.66157585289</v>
      </c>
      <c r="F383">
        <v>336756.51211414579</v>
      </c>
      <c r="G383">
        <v>431846.92165053054</v>
      </c>
      <c r="H383">
        <v>0.16643345271682053</v>
      </c>
    </row>
    <row r="384" spans="2:8" x14ac:dyDescent="0.4">
      <c r="B384" s="11">
        <v>381</v>
      </c>
      <c r="C384">
        <v>229877.67405890033</v>
      </c>
      <c r="D384">
        <v>253704.97801019214</v>
      </c>
      <c r="E384">
        <v>164809.81290731541</v>
      </c>
      <c r="F384">
        <v>107179.58051209786</v>
      </c>
      <c r="G384">
        <v>132291.20149517173</v>
      </c>
      <c r="H384">
        <v>-7.9338053289647159E-2</v>
      </c>
    </row>
    <row r="385" spans="2:8" x14ac:dyDescent="0.4">
      <c r="B385" s="11">
        <v>382</v>
      </c>
      <c r="C385">
        <v>223560.72967005437</v>
      </c>
      <c r="D385">
        <v>295719.49906839122</v>
      </c>
      <c r="E385">
        <v>331033.37657880777</v>
      </c>
      <c r="F385">
        <v>385142.71803958301</v>
      </c>
      <c r="G385">
        <v>420140.22788770136</v>
      </c>
      <c r="H385">
        <v>0.16003970500567655</v>
      </c>
    </row>
    <row r="386" spans="2:8" x14ac:dyDescent="0.4">
      <c r="B386" s="11">
        <v>383</v>
      </c>
      <c r="C386">
        <v>198975.11194599746</v>
      </c>
      <c r="D386">
        <v>256580.32423619906</v>
      </c>
      <c r="E386">
        <v>277118.14388507878</v>
      </c>
      <c r="F386">
        <v>321825.52284004341</v>
      </c>
      <c r="G386">
        <v>307519.80591585551</v>
      </c>
      <c r="H386">
        <v>8.9854744703879996E-2</v>
      </c>
    </row>
    <row r="387" spans="2:8" x14ac:dyDescent="0.4">
      <c r="B387" s="11">
        <v>384</v>
      </c>
      <c r="C387">
        <v>130084.92640988281</v>
      </c>
      <c r="D387">
        <v>149352.40095430883</v>
      </c>
      <c r="E387">
        <v>142139.22021881543</v>
      </c>
      <c r="F387">
        <v>188880.34524261646</v>
      </c>
      <c r="G387">
        <v>234027.53907371184</v>
      </c>
      <c r="H387">
        <v>3.1923241649771006E-2</v>
      </c>
    </row>
    <row r="388" spans="2:8" x14ac:dyDescent="0.4">
      <c r="B388" s="11">
        <v>385</v>
      </c>
      <c r="C388">
        <v>246971.24947545229</v>
      </c>
      <c r="D388">
        <v>288237.74732493103</v>
      </c>
      <c r="E388">
        <v>321904.71366086684</v>
      </c>
      <c r="F388">
        <v>371495.02220532973</v>
      </c>
      <c r="G388">
        <v>428667.43912335968</v>
      </c>
      <c r="H388">
        <v>0.16471079354526363</v>
      </c>
    </row>
    <row r="389" spans="2:8" x14ac:dyDescent="0.4">
      <c r="B389" s="11">
        <v>386</v>
      </c>
      <c r="C389">
        <v>130084.92640988281</v>
      </c>
      <c r="D389">
        <v>149352.40095430883</v>
      </c>
      <c r="E389">
        <v>172446.60871816619</v>
      </c>
      <c r="F389">
        <v>189801.90197576239</v>
      </c>
      <c r="G389">
        <v>233780.31893017402</v>
      </c>
      <c r="H389">
        <v>3.1705130500402134E-2</v>
      </c>
    </row>
    <row r="390" spans="2:8" x14ac:dyDescent="0.4">
      <c r="B390" s="11">
        <v>387</v>
      </c>
      <c r="C390">
        <v>234087.49997805891</v>
      </c>
      <c r="D390">
        <v>257968.01200488518</v>
      </c>
      <c r="E390">
        <v>297804.4128704156</v>
      </c>
      <c r="F390">
        <v>366903.97977972304</v>
      </c>
      <c r="G390">
        <v>471851.43274486519</v>
      </c>
      <c r="H390">
        <v>0.18728520631232537</v>
      </c>
    </row>
    <row r="391" spans="2:8" x14ac:dyDescent="0.4">
      <c r="B391" s="11">
        <v>388</v>
      </c>
      <c r="C391">
        <v>230902.4646606578</v>
      </c>
      <c r="D391">
        <v>266583.92584763188</v>
      </c>
      <c r="E391">
        <v>327875.6289901837</v>
      </c>
      <c r="F391">
        <v>384764.17073066859</v>
      </c>
      <c r="G391">
        <v>493611.86162261496</v>
      </c>
      <c r="H391">
        <v>0.19803944794495254</v>
      </c>
    </row>
    <row r="392" spans="2:8" x14ac:dyDescent="0.4">
      <c r="B392" s="11">
        <v>389</v>
      </c>
      <c r="C392">
        <v>257324.80944832662</v>
      </c>
      <c r="D392">
        <v>318496.5485441208</v>
      </c>
      <c r="E392">
        <v>395070.74621230614</v>
      </c>
      <c r="F392">
        <v>429557.64951018192</v>
      </c>
      <c r="G392">
        <v>278424.39433434128</v>
      </c>
      <c r="H392">
        <v>6.840388260098007E-2</v>
      </c>
    </row>
    <row r="393" spans="2:8" x14ac:dyDescent="0.4">
      <c r="B393" s="11">
        <v>390</v>
      </c>
      <c r="C393">
        <v>220700.60554138207</v>
      </c>
      <c r="D393">
        <v>238222.97111299483</v>
      </c>
      <c r="E393">
        <v>278206.80363794731</v>
      </c>
      <c r="F393">
        <v>319526.00269957748</v>
      </c>
      <c r="G393">
        <v>367416.29272558069</v>
      </c>
      <c r="H393">
        <v>0.12934252855078765</v>
      </c>
    </row>
    <row r="394" spans="2:8" x14ac:dyDescent="0.4">
      <c r="B394" s="11">
        <v>391</v>
      </c>
      <c r="C394">
        <v>229877.67405890033</v>
      </c>
      <c r="D394">
        <v>265298.30682370631</v>
      </c>
      <c r="E394">
        <v>286458.03411776194</v>
      </c>
      <c r="F394">
        <v>334457.86051823065</v>
      </c>
      <c r="G394">
        <v>331426.67247435328</v>
      </c>
      <c r="H394">
        <v>0.1062963822154519</v>
      </c>
    </row>
    <row r="395" spans="2:8" x14ac:dyDescent="0.4">
      <c r="B395" s="11">
        <v>392</v>
      </c>
      <c r="C395">
        <v>215894.89414355188</v>
      </c>
      <c r="D395">
        <v>238222.97111299483</v>
      </c>
      <c r="E395">
        <v>315144.55663326493</v>
      </c>
      <c r="F395">
        <v>362813.21417529241</v>
      </c>
      <c r="G395">
        <v>449858.99770614586</v>
      </c>
      <c r="H395">
        <v>0.17600531113437001</v>
      </c>
    </row>
    <row r="396" spans="2:8" x14ac:dyDescent="0.4">
      <c r="B396" s="11">
        <v>393</v>
      </c>
      <c r="C396">
        <v>190808.97601049696</v>
      </c>
      <c r="D396">
        <v>252815.06784974385</v>
      </c>
      <c r="E396">
        <v>335694.23026713572</v>
      </c>
      <c r="F396">
        <v>364755.35604292341</v>
      </c>
      <c r="G396">
        <v>394585.76746845973</v>
      </c>
      <c r="H396">
        <v>0.14557172052994027</v>
      </c>
    </row>
    <row r="397" spans="2:8" x14ac:dyDescent="0.4">
      <c r="B397" s="11">
        <v>394</v>
      </c>
      <c r="C397">
        <v>257324.80944832662</v>
      </c>
      <c r="D397">
        <v>167144.63915176003</v>
      </c>
      <c r="E397">
        <v>182298.86558782728</v>
      </c>
      <c r="F397">
        <v>199084.33650459145</v>
      </c>
      <c r="G397">
        <v>255706.40210009864</v>
      </c>
      <c r="H397">
        <v>5.0370028933265365E-2</v>
      </c>
    </row>
    <row r="398" spans="2:8" x14ac:dyDescent="0.4">
      <c r="B398" s="11">
        <v>395</v>
      </c>
      <c r="C398">
        <v>220700.60554138207</v>
      </c>
      <c r="D398">
        <v>243705.01249666768</v>
      </c>
      <c r="E398">
        <v>158472.2792087429</v>
      </c>
      <c r="F398">
        <v>209298.76007689052</v>
      </c>
      <c r="G398">
        <v>231268.71023855626</v>
      </c>
      <c r="H398">
        <v>2.9478726278211909E-2</v>
      </c>
    </row>
    <row r="399" spans="2:8" x14ac:dyDescent="0.4">
      <c r="B399" s="11">
        <v>396</v>
      </c>
      <c r="C399">
        <v>190808.97601049696</v>
      </c>
      <c r="D399">
        <v>190324.33935739839</v>
      </c>
      <c r="E399">
        <v>182908.0990265971</v>
      </c>
      <c r="F399">
        <v>236921.40920925862</v>
      </c>
      <c r="G399">
        <v>153704.3968416923</v>
      </c>
      <c r="H399">
        <v>-5.1294847947102706E-2</v>
      </c>
    </row>
    <row r="400" spans="2:8" x14ac:dyDescent="0.4">
      <c r="B400" s="11">
        <v>397</v>
      </c>
      <c r="C400">
        <v>233742.84302081462</v>
      </c>
      <c r="D400">
        <v>231358.46971736217</v>
      </c>
      <c r="E400">
        <v>297859.26176298468</v>
      </c>
      <c r="F400">
        <v>193269.48369946645</v>
      </c>
      <c r="G400">
        <v>239163.44291415438</v>
      </c>
      <c r="H400">
        <v>3.6413258686397665E-2</v>
      </c>
    </row>
    <row r="401" spans="2:8" x14ac:dyDescent="0.4">
      <c r="B401" s="11">
        <v>398</v>
      </c>
      <c r="C401">
        <v>220700.60554138207</v>
      </c>
      <c r="D401">
        <v>210759.48703743875</v>
      </c>
      <c r="E401">
        <v>271996.24273496709</v>
      </c>
      <c r="F401">
        <v>315567.94170673582</v>
      </c>
      <c r="G401">
        <v>353308.23566298431</v>
      </c>
      <c r="H401">
        <v>0.12053326296881561</v>
      </c>
    </row>
    <row r="402" spans="2:8" x14ac:dyDescent="0.4">
      <c r="B402" s="11">
        <v>399</v>
      </c>
      <c r="C402">
        <v>198975.11194599746</v>
      </c>
      <c r="D402">
        <v>222701.39781087803</v>
      </c>
      <c r="E402">
        <v>249389.80425306462</v>
      </c>
      <c r="F402">
        <v>289161.76961029356</v>
      </c>
      <c r="G402">
        <v>333722.95509531972</v>
      </c>
      <c r="H402">
        <v>0.10782514144657185</v>
      </c>
    </row>
    <row r="403" spans="2:8" x14ac:dyDescent="0.4">
      <c r="B403" s="11">
        <v>400</v>
      </c>
      <c r="C403">
        <v>234087.49997805891</v>
      </c>
      <c r="D403">
        <v>261170.18654969573</v>
      </c>
      <c r="E403">
        <v>287965.9448936198</v>
      </c>
      <c r="F403">
        <v>369903.49909997365</v>
      </c>
      <c r="G403">
        <v>353081.13566659903</v>
      </c>
      <c r="H403">
        <v>0.12038917430754958</v>
      </c>
    </row>
    <row r="404" spans="2:8" x14ac:dyDescent="0.4">
      <c r="B404" s="11">
        <v>401</v>
      </c>
      <c r="C404">
        <v>230902.4646606578</v>
      </c>
      <c r="D404">
        <v>258123.25753319554</v>
      </c>
      <c r="E404">
        <v>301038.09713785199</v>
      </c>
      <c r="F404">
        <v>195874.61998021594</v>
      </c>
      <c r="G404">
        <v>230154.7473732314</v>
      </c>
      <c r="H404">
        <v>2.8485062225634072E-2</v>
      </c>
    </row>
    <row r="405" spans="2:8" x14ac:dyDescent="0.4">
      <c r="B405" s="11">
        <v>402</v>
      </c>
      <c r="C405">
        <v>229877.67405890033</v>
      </c>
      <c r="D405">
        <v>265298.30682370631</v>
      </c>
      <c r="E405">
        <v>309829.20030642161</v>
      </c>
      <c r="F405">
        <v>307038.96213536279</v>
      </c>
      <c r="G405">
        <v>338938.73753582768</v>
      </c>
      <c r="H405">
        <v>0.11126655108920458</v>
      </c>
    </row>
    <row r="406" spans="2:8" x14ac:dyDescent="0.4">
      <c r="B406" s="11">
        <v>403</v>
      </c>
      <c r="C406">
        <v>190808.97601049696</v>
      </c>
      <c r="D406">
        <v>236106.1511290911</v>
      </c>
      <c r="E406">
        <v>270720.24669357011</v>
      </c>
      <c r="F406">
        <v>259408.07937569963</v>
      </c>
      <c r="G406">
        <v>280769.99614741089</v>
      </c>
      <c r="H406">
        <v>7.0198012446180735E-2</v>
      </c>
    </row>
    <row r="407" spans="2:8" x14ac:dyDescent="0.4">
      <c r="B407" s="11">
        <v>404</v>
      </c>
      <c r="C407">
        <v>229877.67405890033</v>
      </c>
      <c r="D407">
        <v>257037.23989733349</v>
      </c>
      <c r="E407">
        <v>296665.33838093095</v>
      </c>
      <c r="F407">
        <v>331941.40708506503</v>
      </c>
      <c r="G407">
        <v>381508.7815919944</v>
      </c>
      <c r="H407">
        <v>0.13787592470239929</v>
      </c>
    </row>
    <row r="408" spans="2:8" x14ac:dyDescent="0.4">
      <c r="B408" s="11">
        <v>405</v>
      </c>
      <c r="C408">
        <v>198975.11194599746</v>
      </c>
      <c r="D408">
        <v>263309.64423651964</v>
      </c>
      <c r="E408">
        <v>170891.79446855307</v>
      </c>
      <c r="F408">
        <v>198840.21648436072</v>
      </c>
      <c r="G408">
        <v>255934.71661481159</v>
      </c>
      <c r="H408">
        <v>5.0557532349086109E-2</v>
      </c>
    </row>
    <row r="409" spans="2:8" x14ac:dyDescent="0.4">
      <c r="B409" s="11">
        <v>406</v>
      </c>
      <c r="C409">
        <v>130084.92640988281</v>
      </c>
      <c r="D409">
        <v>145379.47583482199</v>
      </c>
      <c r="E409">
        <v>179437.21004110758</v>
      </c>
      <c r="F409">
        <v>237535.19143263681</v>
      </c>
      <c r="G409">
        <v>274208.5294215366</v>
      </c>
      <c r="H409">
        <v>6.5148580176480619E-2</v>
      </c>
    </row>
    <row r="410" spans="2:8" x14ac:dyDescent="0.4">
      <c r="B410" s="11">
        <v>407</v>
      </c>
      <c r="C410">
        <v>230914.07856865236</v>
      </c>
      <c r="D410">
        <v>271825.28773961362</v>
      </c>
      <c r="E410">
        <v>298641.66587134812</v>
      </c>
      <c r="F410">
        <v>194834.39020027535</v>
      </c>
      <c r="G410">
        <v>222899.44156742736</v>
      </c>
      <c r="H410">
        <v>2.1917407265437561E-2</v>
      </c>
    </row>
    <row r="411" spans="2:8" x14ac:dyDescent="0.4">
      <c r="B411" s="11">
        <v>408</v>
      </c>
      <c r="C411">
        <v>190808.97601049696</v>
      </c>
      <c r="D411">
        <v>124062.67236891027</v>
      </c>
      <c r="E411">
        <v>80749.417378948041</v>
      </c>
      <c r="F411">
        <v>93060.86850420812</v>
      </c>
      <c r="G411">
        <v>88876.776918031363</v>
      </c>
      <c r="H411">
        <v>-0.149740172702439</v>
      </c>
    </row>
    <row r="412" spans="2:8" x14ac:dyDescent="0.4">
      <c r="B412" s="11">
        <v>409</v>
      </c>
      <c r="C412">
        <v>190124.4788933043</v>
      </c>
      <c r="D412">
        <v>213068.0921562491</v>
      </c>
      <c r="E412">
        <v>230743.06827125131</v>
      </c>
      <c r="F412">
        <v>222777.50106130773</v>
      </c>
      <c r="G412">
        <v>256698.10579412885</v>
      </c>
      <c r="H412">
        <v>5.1183495973407434E-2</v>
      </c>
    </row>
    <row r="413" spans="2:8" x14ac:dyDescent="0.4">
      <c r="B413" s="11">
        <v>410</v>
      </c>
      <c r="C413">
        <v>229877.67405890033</v>
      </c>
      <c r="D413">
        <v>264522.85660446517</v>
      </c>
      <c r="E413">
        <v>341353.79190396977</v>
      </c>
      <c r="F413">
        <v>341056.91725282097</v>
      </c>
      <c r="G413">
        <v>327287.05829772574</v>
      </c>
      <c r="H413">
        <v>0.10351887879730248</v>
      </c>
    </row>
    <row r="414" spans="2:8" x14ac:dyDescent="0.4">
      <c r="B414" s="11">
        <v>411</v>
      </c>
      <c r="C414">
        <v>233742.84302081462</v>
      </c>
      <c r="D414">
        <v>221474.21879245079</v>
      </c>
      <c r="E414">
        <v>243937.52861881116</v>
      </c>
      <c r="F414">
        <v>268860.0639391595</v>
      </c>
      <c r="G414">
        <v>332378.11335728242</v>
      </c>
      <c r="H414">
        <v>0.10693083266978243</v>
      </c>
    </row>
    <row r="415" spans="2:8" x14ac:dyDescent="0.4">
      <c r="B415" s="11">
        <v>412</v>
      </c>
      <c r="C415">
        <v>215894.89414355188</v>
      </c>
      <c r="D415">
        <v>205827.49456113382</v>
      </c>
      <c r="E415">
        <v>222919.42313297139</v>
      </c>
      <c r="F415">
        <v>144992.04527147717</v>
      </c>
      <c r="G415">
        <v>167572.76912182523</v>
      </c>
      <c r="H415">
        <v>-3.4761379828570416E-2</v>
      </c>
    </row>
    <row r="416" spans="2:8" x14ac:dyDescent="0.4">
      <c r="B416" s="11">
        <v>413</v>
      </c>
      <c r="C416">
        <v>229877.67405890033</v>
      </c>
      <c r="D416">
        <v>149352.40095430883</v>
      </c>
      <c r="E416">
        <v>97140.890014169301</v>
      </c>
      <c r="F416">
        <v>112191.80658815599</v>
      </c>
      <c r="G416">
        <v>73079.932419707155</v>
      </c>
      <c r="H416">
        <v>-0.18237600506963536</v>
      </c>
    </row>
    <row r="417" spans="2:8" x14ac:dyDescent="0.4">
      <c r="B417" s="11">
        <v>414</v>
      </c>
      <c r="C417">
        <v>190808.97601049696</v>
      </c>
      <c r="D417">
        <v>222111.07400860454</v>
      </c>
      <c r="E417">
        <v>259996.39469625021</v>
      </c>
      <c r="F417">
        <v>305788.76782212581</v>
      </c>
      <c r="G417">
        <v>288961.0518818993</v>
      </c>
      <c r="H417">
        <v>7.6370688854778379E-2</v>
      </c>
    </row>
    <row r="418" spans="2:8" x14ac:dyDescent="0.4">
      <c r="B418" s="11">
        <v>415</v>
      </c>
      <c r="C418">
        <v>130084.92640988281</v>
      </c>
      <c r="D418">
        <v>152074.46206031783</v>
      </c>
      <c r="E418">
        <v>175568.54127580262</v>
      </c>
      <c r="F418">
        <v>201424.3411163112</v>
      </c>
      <c r="G418">
        <v>236856.45684747637</v>
      </c>
      <c r="H418">
        <v>3.440603706746459E-2</v>
      </c>
    </row>
    <row r="419" spans="2:8" x14ac:dyDescent="0.4">
      <c r="B419" s="11">
        <v>416</v>
      </c>
      <c r="C419">
        <v>218382.85596525684</v>
      </c>
      <c r="D419">
        <v>240821.22245616373</v>
      </c>
      <c r="E419">
        <v>156695.82099547301</v>
      </c>
      <c r="F419">
        <v>183799.65523539198</v>
      </c>
      <c r="G419">
        <v>204927.8056325909</v>
      </c>
      <c r="H419">
        <v>4.8799449194301125E-3</v>
      </c>
    </row>
    <row r="420" spans="2:8" x14ac:dyDescent="0.4">
      <c r="B420" s="11">
        <v>417</v>
      </c>
      <c r="C420">
        <v>218382.85596525684</v>
      </c>
      <c r="D420">
        <v>269263.17180451268</v>
      </c>
      <c r="E420">
        <v>293930.1821998579</v>
      </c>
      <c r="F420">
        <v>339943.04237853258</v>
      </c>
      <c r="G420">
        <v>322195.57803941006</v>
      </c>
      <c r="H420">
        <v>0.10006390763382034</v>
      </c>
    </row>
    <row r="421" spans="2:8" x14ac:dyDescent="0.4">
      <c r="B421" s="11">
        <v>418</v>
      </c>
      <c r="C421">
        <v>230902.4646606578</v>
      </c>
      <c r="D421">
        <v>265298.30682370631</v>
      </c>
      <c r="E421">
        <v>296665.33838093095</v>
      </c>
      <c r="F421">
        <v>331941.40708506509</v>
      </c>
      <c r="G421">
        <v>371628.96081286727</v>
      </c>
      <c r="H421">
        <v>0.1319204625651087</v>
      </c>
    </row>
    <row r="422" spans="2:8" x14ac:dyDescent="0.4">
      <c r="B422" s="11">
        <v>419</v>
      </c>
      <c r="C422">
        <v>130084.92640988281</v>
      </c>
      <c r="D422">
        <v>167144.63915176003</v>
      </c>
      <c r="E422">
        <v>206612.70416199544</v>
      </c>
      <c r="F422">
        <v>206349.29011218427</v>
      </c>
      <c r="G422">
        <v>256268.62276279437</v>
      </c>
      <c r="H422">
        <v>5.0831512139039026E-2</v>
      </c>
    </row>
    <row r="423" spans="2:8" x14ac:dyDescent="0.4">
      <c r="B423" s="11">
        <v>420</v>
      </c>
      <c r="C423">
        <v>233742.84302081462</v>
      </c>
      <c r="D423">
        <v>269757.48309363407</v>
      </c>
      <c r="E423">
        <v>266972.13526263816</v>
      </c>
      <c r="F423">
        <v>329928.93665352382</v>
      </c>
      <c r="G423">
        <v>364430.14095635858</v>
      </c>
      <c r="H423">
        <v>0.12750079993321273</v>
      </c>
    </row>
    <row r="424" spans="2:8" x14ac:dyDescent="0.4">
      <c r="B424" s="11">
        <v>421</v>
      </c>
      <c r="C424">
        <v>223560.72967005437</v>
      </c>
      <c r="D424">
        <v>257639.48883267603</v>
      </c>
      <c r="E424">
        <v>297459.23747095396</v>
      </c>
      <c r="F424">
        <v>392888.46738775278</v>
      </c>
      <c r="G424">
        <v>520138.20583436405</v>
      </c>
      <c r="H424">
        <v>0.21064761814120381</v>
      </c>
    </row>
    <row r="425" spans="2:8" x14ac:dyDescent="0.4">
      <c r="B425" s="11">
        <v>422</v>
      </c>
      <c r="C425">
        <v>130084.92640988281</v>
      </c>
      <c r="D425">
        <v>171742.77087560215</v>
      </c>
      <c r="E425">
        <v>200504.4745855245</v>
      </c>
      <c r="F425">
        <v>231431.15659696172</v>
      </c>
      <c r="G425">
        <v>265876.80532603699</v>
      </c>
      <c r="H425">
        <v>5.8595616319249366E-2</v>
      </c>
    </row>
    <row r="426" spans="2:8" x14ac:dyDescent="0.4">
      <c r="B426" s="11">
        <v>423</v>
      </c>
      <c r="C426">
        <v>264330.85567454738</v>
      </c>
      <c r="D426">
        <v>285547.66359311459</v>
      </c>
      <c r="E426">
        <v>378505.39927290566</v>
      </c>
      <c r="F426">
        <v>363286.88075199863</v>
      </c>
      <c r="G426">
        <v>394585.76746845967</v>
      </c>
      <c r="H426">
        <v>0.14557172052994027</v>
      </c>
    </row>
    <row r="427" spans="2:8" x14ac:dyDescent="0.4">
      <c r="B427" s="11">
        <v>424</v>
      </c>
      <c r="C427">
        <v>246971.24947545229</v>
      </c>
      <c r="D427">
        <v>276300.06864659936</v>
      </c>
      <c r="E427">
        <v>309288.84751325345</v>
      </c>
      <c r="F427">
        <v>295971.41417525086</v>
      </c>
      <c r="G427">
        <v>286396.29145355494</v>
      </c>
      <c r="H427">
        <v>7.4453138663663099E-2</v>
      </c>
    </row>
    <row r="428" spans="2:8" x14ac:dyDescent="0.4">
      <c r="B428" s="11">
        <v>425</v>
      </c>
      <c r="C428">
        <v>246971.24947545229</v>
      </c>
      <c r="D428">
        <v>235152.16266196291</v>
      </c>
      <c r="E428">
        <v>234400.52329375225</v>
      </c>
      <c r="F428">
        <v>253793.88717438668</v>
      </c>
      <c r="G428">
        <v>315376.77933845844</v>
      </c>
      <c r="H428">
        <v>9.5367733395026022E-2</v>
      </c>
    </row>
    <row r="429" spans="2:8" x14ac:dyDescent="0.4">
      <c r="B429" s="11">
        <v>426</v>
      </c>
      <c r="C429">
        <v>190124.4788933043</v>
      </c>
      <c r="D429">
        <v>213068.0921562491</v>
      </c>
      <c r="E429">
        <v>247018.49779761326</v>
      </c>
      <c r="F429">
        <v>272334.71765833127</v>
      </c>
      <c r="G429">
        <v>304963.22046656895</v>
      </c>
      <c r="H429">
        <v>8.8036573078629221E-2</v>
      </c>
    </row>
    <row r="430" spans="2:8" x14ac:dyDescent="0.4">
      <c r="B430" s="11">
        <v>427</v>
      </c>
      <c r="C430">
        <v>198975.11194599746</v>
      </c>
      <c r="D430">
        <v>219962.25423771146</v>
      </c>
      <c r="E430">
        <v>256126.69106841809</v>
      </c>
      <c r="F430">
        <v>294450.37865764025</v>
      </c>
      <c r="G430">
        <v>321169.32345125428</v>
      </c>
      <c r="H430">
        <v>9.9362230250445327E-2</v>
      </c>
    </row>
    <row r="431" spans="2:8" x14ac:dyDescent="0.4">
      <c r="B431" s="11">
        <v>428</v>
      </c>
      <c r="C431">
        <v>198975.11194599746</v>
      </c>
      <c r="D431">
        <v>229695.63007377236</v>
      </c>
      <c r="E431">
        <v>219744.04152802579</v>
      </c>
      <c r="F431">
        <v>220198.08606340495</v>
      </c>
      <c r="G431">
        <v>239096.71291161823</v>
      </c>
      <c r="H431">
        <v>3.6355417422311298E-2</v>
      </c>
    </row>
    <row r="432" spans="2:8" x14ac:dyDescent="0.4">
      <c r="B432" s="11">
        <v>429</v>
      </c>
      <c r="C432">
        <v>257324.80944832662</v>
      </c>
      <c r="D432">
        <v>246153.19520169953</v>
      </c>
      <c r="E432">
        <v>285757.03761511232</v>
      </c>
      <c r="F432">
        <v>284694.77625915839</v>
      </c>
      <c r="G432">
        <v>273100.6996101879</v>
      </c>
      <c r="H432">
        <v>6.4286524629735053E-2</v>
      </c>
    </row>
    <row r="433" spans="2:8" x14ac:dyDescent="0.4">
      <c r="B433" s="11">
        <v>430</v>
      </c>
      <c r="C433">
        <v>220700.60554138207</v>
      </c>
      <c r="D433">
        <v>210759.48703743875</v>
      </c>
      <c r="E433">
        <v>202107.23898653369</v>
      </c>
      <c r="F433">
        <v>131421.33237611846</v>
      </c>
      <c r="G433">
        <v>147563.20654034748</v>
      </c>
      <c r="H433">
        <v>-5.9000012544428659E-2</v>
      </c>
    </row>
    <row r="434" spans="2:8" x14ac:dyDescent="0.4">
      <c r="B434" s="11">
        <v>431</v>
      </c>
      <c r="C434">
        <v>233742.84302081462</v>
      </c>
      <c r="D434">
        <v>274881.78412884846</v>
      </c>
      <c r="E434">
        <v>325511.23642164143</v>
      </c>
      <c r="F434">
        <v>387812.37617877481</v>
      </c>
      <c r="G434">
        <v>492645.58905003651</v>
      </c>
      <c r="H434">
        <v>0.19757003451807131</v>
      </c>
    </row>
    <row r="435" spans="2:8" x14ac:dyDescent="0.4">
      <c r="B435" s="11">
        <v>432</v>
      </c>
      <c r="C435">
        <v>229877.67405890033</v>
      </c>
      <c r="D435">
        <v>284273.41257495596</v>
      </c>
      <c r="E435">
        <v>327570.23803343449</v>
      </c>
      <c r="F435">
        <v>406535.84746667044</v>
      </c>
      <c r="G435">
        <v>263187.02799023362</v>
      </c>
      <c r="H435">
        <v>5.6445011782416232E-2</v>
      </c>
    </row>
    <row r="436" spans="2:8" x14ac:dyDescent="0.4">
      <c r="B436" s="11">
        <v>433</v>
      </c>
      <c r="C436">
        <v>190808.97601049696</v>
      </c>
      <c r="D436">
        <v>182984.29178298422</v>
      </c>
      <c r="E436">
        <v>211331.43588405385</v>
      </c>
      <c r="F436">
        <v>204729.3803822131</v>
      </c>
      <c r="G436">
        <v>254076.95521401655</v>
      </c>
      <c r="H436">
        <v>4.9027941703148281E-2</v>
      </c>
    </row>
    <row r="437" spans="2:8" x14ac:dyDescent="0.4">
      <c r="B437" s="11">
        <v>434</v>
      </c>
      <c r="C437">
        <v>223560.72967005437</v>
      </c>
      <c r="D437">
        <v>260829.04840241559</v>
      </c>
      <c r="E437">
        <v>344591.62910044804</v>
      </c>
      <c r="F437">
        <v>425766.7078186</v>
      </c>
      <c r="G437">
        <v>407275.89284324052</v>
      </c>
      <c r="H437">
        <v>0.15284718048654078</v>
      </c>
    </row>
    <row r="438" spans="2:8" x14ac:dyDescent="0.4">
      <c r="B438" s="11">
        <v>435</v>
      </c>
      <c r="C438">
        <v>230914.07856865236</v>
      </c>
      <c r="D438">
        <v>265109.7991979142</v>
      </c>
      <c r="E438">
        <v>291862.06028984708</v>
      </c>
      <c r="F438">
        <v>289183.01561888482</v>
      </c>
      <c r="G438">
        <v>276302.29860290536</v>
      </c>
      <c r="H438">
        <v>6.677026185964352E-2</v>
      </c>
    </row>
    <row r="439" spans="2:8" x14ac:dyDescent="0.4">
      <c r="B439" s="11">
        <v>436</v>
      </c>
      <c r="C439">
        <v>190124.4788933043</v>
      </c>
      <c r="D439">
        <v>235152.16266196291</v>
      </c>
      <c r="E439">
        <v>304547.13759893912</v>
      </c>
      <c r="F439">
        <v>351237.75504612928</v>
      </c>
      <c r="G439">
        <v>227761.87672252837</v>
      </c>
      <c r="H439">
        <v>2.6337523846372113E-2</v>
      </c>
    </row>
    <row r="440" spans="2:8" x14ac:dyDescent="0.4">
      <c r="B440" s="11">
        <v>437</v>
      </c>
      <c r="C440">
        <v>230902.4646606578</v>
      </c>
      <c r="D440">
        <v>285034.80960914167</v>
      </c>
      <c r="E440">
        <v>272540.71352374053</v>
      </c>
      <c r="F440">
        <v>294593.55913757166</v>
      </c>
      <c r="G440">
        <v>325586.43548571406</v>
      </c>
      <c r="H440">
        <v>0.10236968447639083</v>
      </c>
    </row>
    <row r="441" spans="2:8" x14ac:dyDescent="0.4">
      <c r="B441" s="11">
        <v>438</v>
      </c>
      <c r="C441">
        <v>233742.84302081462</v>
      </c>
      <c r="D441">
        <v>268558.64338499517</v>
      </c>
      <c r="E441">
        <v>266177.23077330238</v>
      </c>
      <c r="F441">
        <v>252359.34603685932</v>
      </c>
      <c r="G441">
        <v>290934.72621999774</v>
      </c>
      <c r="H441">
        <v>7.7837062806558999E-2</v>
      </c>
    </row>
    <row r="442" spans="2:8" x14ac:dyDescent="0.4">
      <c r="B442" s="11">
        <v>439</v>
      </c>
      <c r="C442">
        <v>229877.67405890033</v>
      </c>
      <c r="D442">
        <v>228950.50676580751</v>
      </c>
      <c r="E442">
        <v>266611.80551412539</v>
      </c>
      <c r="F442">
        <v>173139.02969124872</v>
      </c>
      <c r="G442">
        <v>199038.56284471322</v>
      </c>
      <c r="H442">
        <v>-9.6329122839544645E-4</v>
      </c>
    </row>
    <row r="443" spans="2:8" x14ac:dyDescent="0.4">
      <c r="B443" s="11">
        <v>440</v>
      </c>
      <c r="C443">
        <v>190808.97601049696</v>
      </c>
      <c r="D443">
        <v>206183.40247185336</v>
      </c>
      <c r="E443">
        <v>197936.39480654037</v>
      </c>
      <c r="F443">
        <v>218779.95202683005</v>
      </c>
      <c r="G443">
        <v>253333.19762403145</v>
      </c>
      <c r="H443">
        <v>4.841305895883985E-2</v>
      </c>
    </row>
    <row r="444" spans="2:8" x14ac:dyDescent="0.4">
      <c r="B444" s="11">
        <v>441</v>
      </c>
      <c r="C444">
        <v>257324.80944832662</v>
      </c>
      <c r="D444">
        <v>300095.44440225576</v>
      </c>
      <c r="E444">
        <v>286011.33721067826</v>
      </c>
      <c r="F444">
        <v>329392.32061307132</v>
      </c>
      <c r="G444">
        <v>315874.20912451815</v>
      </c>
      <c r="H444">
        <v>9.5713050576971437E-2</v>
      </c>
    </row>
    <row r="445" spans="2:8" x14ac:dyDescent="0.4">
      <c r="B445" s="11">
        <v>442</v>
      </c>
      <c r="C445">
        <v>130084.92640988281</v>
      </c>
      <c r="D445">
        <v>150241.27839512459</v>
      </c>
      <c r="E445">
        <v>198307.59527226537</v>
      </c>
      <c r="F445">
        <v>129032.1621922082</v>
      </c>
      <c r="G445">
        <v>84049.037798194578</v>
      </c>
      <c r="H445">
        <v>-0.15918480788999589</v>
      </c>
    </row>
    <row r="446" spans="2:8" x14ac:dyDescent="0.4">
      <c r="B446" s="11">
        <v>443</v>
      </c>
      <c r="C446">
        <v>198975.11194599746</v>
      </c>
      <c r="D446">
        <v>214764.40728748482</v>
      </c>
      <c r="E446">
        <v>250131.49051349243</v>
      </c>
      <c r="F446">
        <v>292787.71384791704</v>
      </c>
      <c r="G446">
        <v>277732.13467320061</v>
      </c>
      <c r="H446">
        <v>6.7872068867856239E-2</v>
      </c>
    </row>
    <row r="447" spans="2:8" x14ac:dyDescent="0.4">
      <c r="B447" s="11">
        <v>444</v>
      </c>
      <c r="C447">
        <v>220700.60554138207</v>
      </c>
      <c r="D447">
        <v>254151.82873818072</v>
      </c>
      <c r="E447">
        <v>335546.31289522804</v>
      </c>
      <c r="F447">
        <v>444023.09868797055</v>
      </c>
      <c r="G447">
        <v>496624.88710247108</v>
      </c>
      <c r="H447">
        <v>0.19949846554519035</v>
      </c>
    </row>
    <row r="448" spans="2:8" x14ac:dyDescent="0.4">
      <c r="B448" s="11">
        <v>445</v>
      </c>
      <c r="C448">
        <v>198975.11194599746</v>
      </c>
      <c r="D448">
        <v>228950.50676580751</v>
      </c>
      <c r="E448">
        <v>229208.34798051364</v>
      </c>
      <c r="F448">
        <v>264466.54083127319</v>
      </c>
      <c r="G448">
        <v>304806.67276100558</v>
      </c>
      <c r="H448">
        <v>8.7924845104395466E-2</v>
      </c>
    </row>
    <row r="449" spans="2:8" x14ac:dyDescent="0.4">
      <c r="B449" s="11">
        <v>446</v>
      </c>
      <c r="C449">
        <v>190124.4788933043</v>
      </c>
      <c r="D449">
        <v>185116.30195505579</v>
      </c>
      <c r="E449">
        <v>200788.33076185541</v>
      </c>
      <c r="F449">
        <v>267892.5883001578</v>
      </c>
      <c r="G449">
        <v>265987.41241692094</v>
      </c>
      <c r="H449">
        <v>5.8683678685108154E-2</v>
      </c>
    </row>
    <row r="450" spans="2:8" x14ac:dyDescent="0.4">
      <c r="B450" s="11">
        <v>447</v>
      </c>
      <c r="C450">
        <v>257324.80944832662</v>
      </c>
      <c r="D450">
        <v>256580.32423619906</v>
      </c>
      <c r="E450">
        <v>257091.26843723495</v>
      </c>
      <c r="F450">
        <v>258653.00819395389</v>
      </c>
      <c r="G450">
        <v>298487.50522453495</v>
      </c>
      <c r="H450">
        <v>8.3376054016569334E-2</v>
      </c>
    </row>
    <row r="451" spans="2:8" x14ac:dyDescent="0.4">
      <c r="B451" s="11">
        <v>448</v>
      </c>
      <c r="C451">
        <v>220700.60554138207</v>
      </c>
      <c r="D451">
        <v>257968.01200488518</v>
      </c>
      <c r="E451">
        <v>331016.0117019777</v>
      </c>
      <c r="F451">
        <v>361510.04143221845</v>
      </c>
      <c r="G451">
        <v>477159.46008285898</v>
      </c>
      <c r="H451">
        <v>0.18994450700664345</v>
      </c>
    </row>
    <row r="452" spans="2:8" x14ac:dyDescent="0.4">
      <c r="B452" s="11">
        <v>449</v>
      </c>
      <c r="C452">
        <v>230914.07856865236</v>
      </c>
      <c r="D452">
        <v>265109.7991979142</v>
      </c>
      <c r="E452">
        <v>252224.72083862091</v>
      </c>
      <c r="F452">
        <v>325124.9916636878</v>
      </c>
      <c r="G452">
        <v>379824.154463246</v>
      </c>
      <c r="H452">
        <v>0.13686924201695683</v>
      </c>
    </row>
    <row r="453" spans="2:8" x14ac:dyDescent="0.4">
      <c r="B453" s="11">
        <v>450</v>
      </c>
      <c r="C453">
        <v>229877.67405890033</v>
      </c>
      <c r="D453">
        <v>228950.50676580751</v>
      </c>
      <c r="E453">
        <v>283915.91610392072</v>
      </c>
      <c r="F453">
        <v>352781.17598515208</v>
      </c>
      <c r="G453">
        <v>407409.04027053586</v>
      </c>
      <c r="H453">
        <v>0.15292254884000855</v>
      </c>
    </row>
    <row r="454" spans="2:8" x14ac:dyDescent="0.4">
      <c r="B454" s="11">
        <v>451</v>
      </c>
      <c r="C454">
        <v>218382.85596525684</v>
      </c>
      <c r="D454">
        <v>207845.65896984312</v>
      </c>
      <c r="E454">
        <v>226680.28347646294</v>
      </c>
      <c r="F454">
        <v>216395.36538821922</v>
      </c>
      <c r="G454">
        <v>208155.53317473634</v>
      </c>
      <c r="H454">
        <v>8.0256722977531947E-3</v>
      </c>
    </row>
    <row r="455" spans="2:8" x14ac:dyDescent="0.4">
      <c r="B455" s="11">
        <v>452</v>
      </c>
      <c r="C455">
        <v>218382.85596525684</v>
      </c>
      <c r="D455">
        <v>206940.90960570995</v>
      </c>
      <c r="E455">
        <v>267016.06543789891</v>
      </c>
      <c r="F455">
        <v>299302.78956225305</v>
      </c>
      <c r="G455">
        <v>348089.03386996139</v>
      </c>
      <c r="H455">
        <v>0.11720293813111859</v>
      </c>
    </row>
    <row r="456" spans="2:8" x14ac:dyDescent="0.4">
      <c r="B456" s="11">
        <v>453</v>
      </c>
      <c r="C456">
        <v>130084.92640988281</v>
      </c>
      <c r="D456">
        <v>124062.67236891027</v>
      </c>
      <c r="E456">
        <v>134045.52469327749</v>
      </c>
      <c r="F456">
        <v>177567.54071336536</v>
      </c>
      <c r="G456">
        <v>177098.25301577448</v>
      </c>
      <c r="H456">
        <v>-2.4029127964617425E-2</v>
      </c>
    </row>
    <row r="457" spans="2:8" x14ac:dyDescent="0.4">
      <c r="B457" s="11">
        <v>454</v>
      </c>
      <c r="C457">
        <v>190124.4788933043</v>
      </c>
      <c r="D457">
        <v>123681.78685826875</v>
      </c>
      <c r="E457">
        <v>164153.8083843544</v>
      </c>
      <c r="F457">
        <v>189619.68640613891</v>
      </c>
      <c r="G457">
        <v>220858.60848510155</v>
      </c>
      <c r="H457">
        <v>2.0039212232525472E-2</v>
      </c>
    </row>
    <row r="458" spans="2:8" x14ac:dyDescent="0.4">
      <c r="B458" s="11">
        <v>455</v>
      </c>
      <c r="C458">
        <v>130084.92640988281</v>
      </c>
      <c r="D458">
        <v>167144.63915176003</v>
      </c>
      <c r="E458">
        <v>166482.8286836491</v>
      </c>
      <c r="F458">
        <v>159593.91828392504</v>
      </c>
      <c r="G458">
        <v>184687.2743335001</v>
      </c>
      <c r="H458">
        <v>-1.5804454101184362E-2</v>
      </c>
    </row>
    <row r="459" spans="2:8" x14ac:dyDescent="0.4">
      <c r="B459" s="11">
        <v>456</v>
      </c>
      <c r="C459">
        <v>198975.11194599746</v>
      </c>
      <c r="D459">
        <v>216806.8258604483</v>
      </c>
      <c r="E459">
        <v>279184.35458584194</v>
      </c>
      <c r="F459">
        <v>324677.73037493642</v>
      </c>
      <c r="G459">
        <v>358309.47686481278</v>
      </c>
      <c r="H459">
        <v>0.12368778483598897</v>
      </c>
    </row>
    <row r="460" spans="2:8" x14ac:dyDescent="0.4">
      <c r="B460" s="11">
        <v>457</v>
      </c>
      <c r="C460">
        <v>130084.92640988281</v>
      </c>
      <c r="D460">
        <v>160417.70710147693</v>
      </c>
      <c r="E460">
        <v>185209.98291350965</v>
      </c>
      <c r="F460">
        <v>213877.61177854106</v>
      </c>
      <c r="G460">
        <v>247033.58677519072</v>
      </c>
      <c r="H460">
        <v>4.3146251283196602E-2</v>
      </c>
    </row>
    <row r="461" spans="2:8" x14ac:dyDescent="0.4">
      <c r="B461" s="11">
        <v>458</v>
      </c>
      <c r="C461">
        <v>190808.97601049696</v>
      </c>
      <c r="D461">
        <v>219474.06211915601</v>
      </c>
      <c r="E461">
        <v>142840.22598807502</v>
      </c>
      <c r="F461">
        <v>93060.86850420812</v>
      </c>
      <c r="G461">
        <v>102513.30401505782</v>
      </c>
      <c r="H461">
        <v>-0.1251168603458187</v>
      </c>
    </row>
    <row r="462" spans="2:8" x14ac:dyDescent="0.4">
      <c r="B462" s="11">
        <v>459</v>
      </c>
      <c r="C462">
        <v>223560.72967005437</v>
      </c>
      <c r="D462">
        <v>213068.0921562491</v>
      </c>
      <c r="E462">
        <v>247018.49779761326</v>
      </c>
      <c r="F462">
        <v>245037.36768559698</v>
      </c>
      <c r="G462">
        <v>325316.75021019625</v>
      </c>
      <c r="H462">
        <v>0.10218700400296488</v>
      </c>
    </row>
    <row r="463" spans="2:8" x14ac:dyDescent="0.4">
      <c r="B463" s="11">
        <v>460</v>
      </c>
      <c r="C463">
        <v>234087.49997805891</v>
      </c>
      <c r="D463">
        <v>220839.15755056206</v>
      </c>
      <c r="E463">
        <v>211494.67712359925</v>
      </c>
      <c r="F463">
        <v>261479.98300534888</v>
      </c>
      <c r="G463">
        <v>293259.16765870096</v>
      </c>
      <c r="H463">
        <v>7.9553874417166437E-2</v>
      </c>
    </row>
    <row r="464" spans="2:8" x14ac:dyDescent="0.4">
      <c r="B464" s="11">
        <v>461</v>
      </c>
      <c r="C464">
        <v>215894.89414355188</v>
      </c>
      <c r="D464">
        <v>277959.68939944182</v>
      </c>
      <c r="E464">
        <v>323961.23381577828</v>
      </c>
      <c r="F464">
        <v>349752.0279147831</v>
      </c>
      <c r="G464">
        <v>381966.98199825379</v>
      </c>
      <c r="H464">
        <v>0.13814911627398963</v>
      </c>
    </row>
    <row r="465" spans="2:8" x14ac:dyDescent="0.4">
      <c r="B465" s="11">
        <v>462</v>
      </c>
      <c r="C465">
        <v>229877.67405890033</v>
      </c>
      <c r="D465">
        <v>257037.23989733349</v>
      </c>
      <c r="E465">
        <v>299791.64338144503</v>
      </c>
      <c r="F465">
        <v>327560.14850513695</v>
      </c>
      <c r="G465">
        <v>376645.78225078364</v>
      </c>
      <c r="H465">
        <v>0.13496017466881916</v>
      </c>
    </row>
    <row r="466" spans="2:8" x14ac:dyDescent="0.4">
      <c r="B466" s="11">
        <v>463</v>
      </c>
      <c r="C466">
        <v>198975.11194599746</v>
      </c>
      <c r="D466">
        <v>229695.63007377236</v>
      </c>
      <c r="E466">
        <v>303893.18749616307</v>
      </c>
      <c r="F466">
        <v>290334.63237742917</v>
      </c>
      <c r="G466">
        <v>314538.33918771322</v>
      </c>
      <c r="H466">
        <v>9.4784698404396739E-2</v>
      </c>
    </row>
    <row r="467" spans="2:8" x14ac:dyDescent="0.4">
      <c r="B467" s="11">
        <v>464</v>
      </c>
      <c r="C467">
        <v>257324.80944832662</v>
      </c>
      <c r="D467">
        <v>277959.68939944182</v>
      </c>
      <c r="E467">
        <v>344127.1520890746</v>
      </c>
      <c r="F467">
        <v>380162.22075776546</v>
      </c>
      <c r="G467">
        <v>438329.59390968591</v>
      </c>
      <c r="H467">
        <v>0.16991459646486273</v>
      </c>
    </row>
    <row r="468" spans="2:8" x14ac:dyDescent="0.4">
      <c r="B468" s="11">
        <v>465</v>
      </c>
      <c r="C468">
        <v>230914.07856865236</v>
      </c>
      <c r="D468">
        <v>252871.04003516515</v>
      </c>
      <c r="E468">
        <v>277360.74670649035</v>
      </c>
      <c r="F468">
        <v>299217.93367279705</v>
      </c>
      <c r="G468">
        <v>354253.9356506411</v>
      </c>
      <c r="H468">
        <v>0.12113248790500908</v>
      </c>
    </row>
    <row r="469" spans="2:8" x14ac:dyDescent="0.4">
      <c r="B469" s="11">
        <v>466</v>
      </c>
      <c r="C469">
        <v>190124.4788933043</v>
      </c>
      <c r="D469">
        <v>185116.30195505579</v>
      </c>
      <c r="E469">
        <v>201051.3053441566</v>
      </c>
      <c r="F469">
        <v>218454.85119155736</v>
      </c>
      <c r="G469">
        <v>212921.10874348108</v>
      </c>
      <c r="H469">
        <v>1.2599584084530768E-2</v>
      </c>
    </row>
    <row r="470" spans="2:8" x14ac:dyDescent="0.4">
      <c r="B470" s="11">
        <v>467</v>
      </c>
      <c r="C470">
        <v>257324.80944832662</v>
      </c>
      <c r="D470">
        <v>280519.53134157567</v>
      </c>
      <c r="E470">
        <v>328073.50891747733</v>
      </c>
      <c r="F470">
        <v>380850.96089610364</v>
      </c>
      <c r="G470">
        <v>436999.34278258169</v>
      </c>
      <c r="H470">
        <v>0.1692036369990646</v>
      </c>
    </row>
    <row r="471" spans="2:8" x14ac:dyDescent="0.4">
      <c r="B471" s="11">
        <v>468</v>
      </c>
      <c r="C471">
        <v>190124.4788933043</v>
      </c>
      <c r="D471">
        <v>183035.14779954997</v>
      </c>
      <c r="E471">
        <v>243802.61141922485</v>
      </c>
      <c r="F471">
        <v>158416.73241027287</v>
      </c>
      <c r="G471">
        <v>211298.41552803968</v>
      </c>
      <c r="H471">
        <v>1.1051432732409827E-2</v>
      </c>
    </row>
    <row r="472" spans="2:8" x14ac:dyDescent="0.4">
      <c r="B472" s="11">
        <v>469</v>
      </c>
      <c r="C472">
        <v>218382.85596525684</v>
      </c>
      <c r="D472">
        <v>255839.28901555523</v>
      </c>
      <c r="E472">
        <v>275998.88967286411</v>
      </c>
      <c r="F472">
        <v>302434.94179323391</v>
      </c>
      <c r="G472">
        <v>357745.10326541221</v>
      </c>
      <c r="H472">
        <v>0.12333357725982319</v>
      </c>
    </row>
    <row r="473" spans="2:8" x14ac:dyDescent="0.4">
      <c r="B473" s="11">
        <v>470</v>
      </c>
      <c r="C473">
        <v>220700.60554138207</v>
      </c>
      <c r="D473">
        <v>254151.82873818072</v>
      </c>
      <c r="E473">
        <v>298598.2526953406</v>
      </c>
      <c r="F473">
        <v>366687.39044497645</v>
      </c>
      <c r="G473">
        <v>401521.40073227766</v>
      </c>
      <c r="H473">
        <v>0.14957084385891295</v>
      </c>
    </row>
    <row r="474" spans="2:8" x14ac:dyDescent="0.4">
      <c r="B474" s="11">
        <v>471</v>
      </c>
      <c r="C474">
        <v>198975.11194599746</v>
      </c>
      <c r="D474">
        <v>263309.64423651964</v>
      </c>
      <c r="E474">
        <v>306176.71299957816</v>
      </c>
      <c r="F474">
        <v>357116.77784877241</v>
      </c>
      <c r="G474">
        <v>398744.89271259733</v>
      </c>
      <c r="H474">
        <v>0.14797657868273228</v>
      </c>
    </row>
    <row r="475" spans="2:8" x14ac:dyDescent="0.4">
      <c r="B475" s="11">
        <v>472</v>
      </c>
      <c r="C475">
        <v>198975.11194599746</v>
      </c>
      <c r="D475">
        <v>199023.25800857614</v>
      </c>
      <c r="E475">
        <v>257091.26843723492</v>
      </c>
      <c r="F475">
        <v>296491.28059474454</v>
      </c>
      <c r="G475">
        <v>284806.67235407158</v>
      </c>
      <c r="H475">
        <v>7.32577489599886E-2</v>
      </c>
    </row>
    <row r="476" spans="2:8" x14ac:dyDescent="0.4">
      <c r="B476" s="11">
        <v>473</v>
      </c>
      <c r="C476">
        <v>130084.92640988281</v>
      </c>
      <c r="D476">
        <v>142118.89085430233</v>
      </c>
      <c r="E476">
        <v>158684.91619157814</v>
      </c>
      <c r="F476">
        <v>185615.14163658666</v>
      </c>
      <c r="G476">
        <v>228190.36922878461</v>
      </c>
      <c r="H476">
        <v>2.6723407008564681E-2</v>
      </c>
    </row>
    <row r="477" spans="2:8" x14ac:dyDescent="0.4">
      <c r="B477" s="11">
        <v>474</v>
      </c>
      <c r="C477">
        <v>264330.85567454738</v>
      </c>
      <c r="D477">
        <v>291750.09947536129</v>
      </c>
      <c r="E477">
        <v>317935.65348380903</v>
      </c>
      <c r="F477">
        <v>371558.60725683486</v>
      </c>
      <c r="G477">
        <v>426916.99573152483</v>
      </c>
      <c r="H477">
        <v>0.16375802765695124</v>
      </c>
    </row>
    <row r="478" spans="2:8" x14ac:dyDescent="0.4">
      <c r="B478" s="11">
        <v>475</v>
      </c>
      <c r="C478">
        <v>220700.60554138207</v>
      </c>
      <c r="D478">
        <v>253704.97801019214</v>
      </c>
      <c r="E478">
        <v>273911.20703294483</v>
      </c>
      <c r="F478">
        <v>302469.41819497565</v>
      </c>
      <c r="G478">
        <v>347223.78941436228</v>
      </c>
      <c r="H478">
        <v>0.11664697910129251</v>
      </c>
    </row>
    <row r="479" spans="2:8" x14ac:dyDescent="0.4">
      <c r="B479" s="11">
        <v>476</v>
      </c>
      <c r="C479">
        <v>230902.4646606578</v>
      </c>
      <c r="D479">
        <v>265298.30682370631</v>
      </c>
      <c r="E479">
        <v>341779.15073200449</v>
      </c>
      <c r="F479">
        <v>221843.65705185093</v>
      </c>
      <c r="G479">
        <v>239675.26423875324</v>
      </c>
      <c r="H479">
        <v>3.6856474338395673E-2</v>
      </c>
    </row>
    <row r="480" spans="2:8" x14ac:dyDescent="0.4">
      <c r="B480" s="11">
        <v>477</v>
      </c>
      <c r="C480">
        <v>246971.24947545229</v>
      </c>
      <c r="D480">
        <v>246413.39698954765</v>
      </c>
      <c r="E480">
        <v>318407.12352632184</v>
      </c>
      <c r="F480">
        <v>305702.04661224637</v>
      </c>
      <c r="G480">
        <v>338418.32972320338</v>
      </c>
      <c r="H480">
        <v>0.11092509274561113</v>
      </c>
    </row>
    <row r="481" spans="2:8" x14ac:dyDescent="0.4">
      <c r="B481" s="11">
        <v>478</v>
      </c>
      <c r="C481">
        <v>234087.49997805891</v>
      </c>
      <c r="D481">
        <v>268736.85961497948</v>
      </c>
      <c r="E481">
        <v>310105.98717276077</v>
      </c>
      <c r="F481">
        <v>409185.38838801591</v>
      </c>
      <c r="G481">
        <v>441742.60812059115</v>
      </c>
      <c r="H481">
        <v>0.17173083553745805</v>
      </c>
    </row>
    <row r="482" spans="2:8" x14ac:dyDescent="0.4">
      <c r="B482" s="11">
        <v>479</v>
      </c>
      <c r="C482">
        <v>229877.67405890033</v>
      </c>
      <c r="D482">
        <v>265298.30682370631</v>
      </c>
      <c r="E482">
        <v>306237.29829484446</v>
      </c>
      <c r="F482">
        <v>357509.05510902876</v>
      </c>
      <c r="G482">
        <v>391025.92399356165</v>
      </c>
      <c r="H482">
        <v>0.14349721457685027</v>
      </c>
    </row>
    <row r="483" spans="2:8" x14ac:dyDescent="0.4">
      <c r="B483" s="11">
        <v>480</v>
      </c>
      <c r="C483">
        <v>230902.4646606578</v>
      </c>
      <c r="D483">
        <v>270223.80384194548</v>
      </c>
      <c r="E483">
        <v>295880.28579620575</v>
      </c>
      <c r="F483">
        <v>339285.73148287844</v>
      </c>
      <c r="G483">
        <v>391607.0587759809</v>
      </c>
      <c r="H483">
        <v>0.14383690116749115</v>
      </c>
    </row>
    <row r="484" spans="2:8" x14ac:dyDescent="0.4">
      <c r="B484" s="11">
        <v>481</v>
      </c>
      <c r="C484">
        <v>246971.24947545229</v>
      </c>
      <c r="D484">
        <v>284273.41257495596</v>
      </c>
      <c r="E484">
        <v>313970.11026197806</v>
      </c>
      <c r="F484">
        <v>203694.075974512</v>
      </c>
      <c r="G484">
        <v>219957.7905800021</v>
      </c>
      <c r="H484">
        <v>1.9205762821338457E-2</v>
      </c>
    </row>
    <row r="485" spans="2:8" x14ac:dyDescent="0.4">
      <c r="B485" s="11">
        <v>482</v>
      </c>
      <c r="C485">
        <v>220700.60554138207</v>
      </c>
      <c r="D485">
        <v>209762.89864074369</v>
      </c>
      <c r="E485">
        <v>208889.42906094322</v>
      </c>
      <c r="F485">
        <v>226091.92610330315</v>
      </c>
      <c r="G485">
        <v>259013.93382416086</v>
      </c>
      <c r="H485">
        <v>5.3073360114955559E-2</v>
      </c>
    </row>
    <row r="486" spans="2:8" x14ac:dyDescent="0.4">
      <c r="B486" s="11">
        <v>483</v>
      </c>
      <c r="C486">
        <v>190124.4788933043</v>
      </c>
      <c r="D486">
        <v>185116.30195505579</v>
      </c>
      <c r="E486">
        <v>183905.87164223767</v>
      </c>
      <c r="F486">
        <v>203143.32396664409</v>
      </c>
      <c r="G486">
        <v>233082.82605156506</v>
      </c>
      <c r="H486">
        <v>3.1088767826569663E-2</v>
      </c>
    </row>
    <row r="487" spans="2:8" x14ac:dyDescent="0.4">
      <c r="B487" s="11">
        <v>484</v>
      </c>
      <c r="C487">
        <v>229877.67405890033</v>
      </c>
      <c r="D487">
        <v>218711.75201571241</v>
      </c>
      <c r="E487">
        <v>253759.41806805396</v>
      </c>
      <c r="F487">
        <v>336556.62202542392</v>
      </c>
      <c r="G487">
        <v>447351.5155457448</v>
      </c>
      <c r="H487">
        <v>0.17469138431926923</v>
      </c>
    </row>
    <row r="488" spans="2:8" x14ac:dyDescent="0.4">
      <c r="B488" s="11">
        <v>485</v>
      </c>
      <c r="C488">
        <v>246971.24947545229</v>
      </c>
      <c r="D488">
        <v>272741.36372004054</v>
      </c>
      <c r="E488">
        <v>301381.03414654313</v>
      </c>
      <c r="F488">
        <v>346967.21472706477</v>
      </c>
      <c r="G488">
        <v>430582.39223835542</v>
      </c>
      <c r="H488">
        <v>0.16574954367641936</v>
      </c>
    </row>
    <row r="489" spans="2:8" x14ac:dyDescent="0.4">
      <c r="B489" s="11">
        <v>486</v>
      </c>
      <c r="C489">
        <v>230914.07856865236</v>
      </c>
      <c r="D489">
        <v>265109.7991979142</v>
      </c>
      <c r="E489">
        <v>311627.43911208917</v>
      </c>
      <c r="F489">
        <v>368743.17170981376</v>
      </c>
      <c r="G489">
        <v>406159.53738110885</v>
      </c>
      <c r="H489">
        <v>0.15221448866117204</v>
      </c>
    </row>
    <row r="490" spans="2:8" x14ac:dyDescent="0.4">
      <c r="B490" s="11">
        <v>487</v>
      </c>
      <c r="C490">
        <v>257324.80944832662</v>
      </c>
      <c r="D490">
        <v>167144.63915176003</v>
      </c>
      <c r="E490">
        <v>180531.91816849454</v>
      </c>
      <c r="F490">
        <v>210534.75852650322</v>
      </c>
      <c r="G490">
        <v>259763.89708495513</v>
      </c>
      <c r="H490">
        <v>5.3682480413607792E-2</v>
      </c>
    </row>
    <row r="491" spans="2:8" x14ac:dyDescent="0.4">
      <c r="B491" s="11">
        <v>488</v>
      </c>
      <c r="C491">
        <v>229877.67405890033</v>
      </c>
      <c r="D491">
        <v>264522.85660446517</v>
      </c>
      <c r="E491">
        <v>308913.35157707409</v>
      </c>
      <c r="F491">
        <v>294063.7264178053</v>
      </c>
      <c r="G491">
        <v>281623.19674474635</v>
      </c>
      <c r="H491">
        <v>7.0847644341365701E-2</v>
      </c>
    </row>
    <row r="492" spans="2:8" x14ac:dyDescent="0.4">
      <c r="B492" s="11">
        <v>489</v>
      </c>
      <c r="C492">
        <v>234087.49997805891</v>
      </c>
      <c r="D492">
        <v>271825.28773961362</v>
      </c>
      <c r="E492">
        <v>333252.90922677179</v>
      </c>
      <c r="F492">
        <v>365365.67137518601</v>
      </c>
      <c r="G492">
        <v>359364.12193209829</v>
      </c>
      <c r="H492">
        <v>0.12434849801232861</v>
      </c>
    </row>
    <row r="493" spans="2:8" x14ac:dyDescent="0.4">
      <c r="B493" s="11">
        <v>490</v>
      </c>
      <c r="C493">
        <v>130084.92640988281</v>
      </c>
      <c r="D493">
        <v>160417.70710147693</v>
      </c>
      <c r="E493">
        <v>206612.70416199544</v>
      </c>
      <c r="F493">
        <v>237332.19528743377</v>
      </c>
      <c r="G493">
        <v>278004.02618204162</v>
      </c>
      <c r="H493">
        <v>6.8081070047603998E-2</v>
      </c>
    </row>
    <row r="494" spans="2:8" x14ac:dyDescent="0.4">
      <c r="B494" s="11">
        <v>491</v>
      </c>
      <c r="C494">
        <v>264330.85567454738</v>
      </c>
      <c r="D494">
        <v>304749.01909257483</v>
      </c>
      <c r="E494">
        <v>329276.82726143318</v>
      </c>
      <c r="F494">
        <v>386003.14432249742</v>
      </c>
      <c r="G494">
        <v>474438.13183710387</v>
      </c>
      <c r="H494">
        <v>0.18858410549011451</v>
      </c>
    </row>
    <row r="495" spans="2:8" x14ac:dyDescent="0.4">
      <c r="B495" s="11">
        <v>492</v>
      </c>
      <c r="C495">
        <v>229877.67405890033</v>
      </c>
      <c r="D495">
        <v>149352.40095430883</v>
      </c>
      <c r="E495">
        <v>197444.13035184285</v>
      </c>
      <c r="F495">
        <v>220915.94266180421</v>
      </c>
      <c r="G495">
        <v>257290.39598739785</v>
      </c>
      <c r="H495">
        <v>5.1668136748400428E-2</v>
      </c>
    </row>
    <row r="496" spans="2:8" x14ac:dyDescent="0.4">
      <c r="B496" s="11">
        <v>493</v>
      </c>
      <c r="C496">
        <v>234087.49997805891</v>
      </c>
      <c r="D496">
        <v>268736.85961497948</v>
      </c>
      <c r="E496">
        <v>294012.45910053706</v>
      </c>
      <c r="F496">
        <v>278613.91065520601</v>
      </c>
      <c r="G496">
        <v>322590.48471981846</v>
      </c>
      <c r="H496">
        <v>0.10033343942627027</v>
      </c>
    </row>
    <row r="497" spans="2:8" x14ac:dyDescent="0.4">
      <c r="B497" s="11">
        <v>494</v>
      </c>
      <c r="C497">
        <v>234087.49997805891</v>
      </c>
      <c r="D497">
        <v>152391.12467801201</v>
      </c>
      <c r="E497">
        <v>144578.56116783759</v>
      </c>
      <c r="F497">
        <v>161562.90977825702</v>
      </c>
      <c r="G497">
        <v>199322.81800409814</v>
      </c>
      <c r="H497">
        <v>-6.7810101447474125E-4</v>
      </c>
    </row>
    <row r="498" spans="2:8" x14ac:dyDescent="0.4">
      <c r="B498" s="11">
        <v>495</v>
      </c>
      <c r="C498">
        <v>223560.72967005437</v>
      </c>
      <c r="D498">
        <v>250051.98588311029</v>
      </c>
      <c r="E498">
        <v>272566.57780714286</v>
      </c>
      <c r="F498">
        <v>271343.63983174425</v>
      </c>
      <c r="G498">
        <v>271542.16682859266</v>
      </c>
      <c r="H498">
        <v>6.3069006793344373E-2</v>
      </c>
    </row>
    <row r="499" spans="2:8" x14ac:dyDescent="0.4">
      <c r="B499" s="11">
        <v>496</v>
      </c>
      <c r="C499">
        <v>190124.4788933043</v>
      </c>
      <c r="D499">
        <v>245711.32959213451</v>
      </c>
      <c r="E499">
        <v>240425.2213938465</v>
      </c>
      <c r="F499">
        <v>241532.00429775589</v>
      </c>
      <c r="G499">
        <v>260646.54694646521</v>
      </c>
      <c r="H499">
        <v>5.4397569166330539E-2</v>
      </c>
    </row>
    <row r="500" spans="2:8" x14ac:dyDescent="0.4">
      <c r="B500" s="11">
        <v>497</v>
      </c>
      <c r="C500">
        <v>233742.84302081462</v>
      </c>
      <c r="D500">
        <v>308517.35494124924</v>
      </c>
      <c r="E500">
        <v>293813.60957097786</v>
      </c>
      <c r="F500">
        <v>318225.40945216216</v>
      </c>
      <c r="G500">
        <v>206858.02906953404</v>
      </c>
      <c r="H500">
        <v>6.7658539731942913E-3</v>
      </c>
    </row>
    <row r="501" spans="2:8" x14ac:dyDescent="0.4">
      <c r="B501" s="11">
        <v>498</v>
      </c>
      <c r="C501">
        <v>229877.67405890033</v>
      </c>
      <c r="D501">
        <v>219484.09466665192</v>
      </c>
      <c r="E501">
        <v>242455.23191133427</v>
      </c>
      <c r="F501">
        <v>278008.40584203729</v>
      </c>
      <c r="G501">
        <v>300534.06673992553</v>
      </c>
      <c r="H501">
        <v>8.4857616741331521E-2</v>
      </c>
    </row>
    <row r="502" spans="2:8" x14ac:dyDescent="0.4">
      <c r="B502" s="11">
        <v>499</v>
      </c>
      <c r="C502">
        <v>230914.07856865236</v>
      </c>
      <c r="D502">
        <v>228001.51109100578</v>
      </c>
      <c r="E502">
        <v>251489.96888961605</v>
      </c>
      <c r="F502">
        <v>310774.47048478742</v>
      </c>
      <c r="G502">
        <v>384921.16318374185</v>
      </c>
      <c r="H502">
        <v>0.13990421296807432</v>
      </c>
    </row>
    <row r="503" spans="2:8" x14ac:dyDescent="0.4">
      <c r="B503" s="11">
        <v>500</v>
      </c>
      <c r="C503">
        <v>229877.67405890033</v>
      </c>
      <c r="D503">
        <v>228950.50676580751</v>
      </c>
      <c r="E503">
        <v>266177.23077330244</v>
      </c>
      <c r="F503">
        <v>306581.1065072834</v>
      </c>
      <c r="G503">
        <v>330984.78041280713</v>
      </c>
      <c r="H503">
        <v>0.10600121917659222</v>
      </c>
    </row>
    <row r="504" spans="2:8" x14ac:dyDescent="0.4">
      <c r="B504" s="11">
        <v>501</v>
      </c>
      <c r="C504">
        <v>246971.24947545229</v>
      </c>
      <c r="D504">
        <v>305695.84577801696</v>
      </c>
      <c r="E504">
        <v>291466.32714410149</v>
      </c>
      <c r="F504">
        <v>388437.85048372654</v>
      </c>
      <c r="G504">
        <v>448414.27926473855</v>
      </c>
      <c r="H504">
        <v>0.17524899268384031</v>
      </c>
    </row>
    <row r="505" spans="2:8" x14ac:dyDescent="0.4">
      <c r="B505" s="11">
        <v>502</v>
      </c>
      <c r="C505">
        <v>130084.92640988281</v>
      </c>
      <c r="D505">
        <v>123681.78685826875</v>
      </c>
      <c r="E505">
        <v>120451.36449734411</v>
      </c>
      <c r="F505">
        <v>130812.37015617637</v>
      </c>
      <c r="G505">
        <v>129822.05608851342</v>
      </c>
      <c r="H505">
        <v>-8.2800736159315491E-2</v>
      </c>
    </row>
    <row r="506" spans="2:8" x14ac:dyDescent="0.4">
      <c r="B506" s="11">
        <v>503</v>
      </c>
      <c r="C506">
        <v>190808.97601049696</v>
      </c>
      <c r="D506">
        <v>124062.67236891027</v>
      </c>
      <c r="E506">
        <v>159851.09571476909</v>
      </c>
      <c r="F506">
        <v>212085.24485454516</v>
      </c>
      <c r="G506">
        <v>137735.69433240595</v>
      </c>
      <c r="H506">
        <v>-7.188177368194193E-2</v>
      </c>
    </row>
    <row r="507" spans="2:8" x14ac:dyDescent="0.4">
      <c r="B507" s="11">
        <v>504</v>
      </c>
      <c r="C507">
        <v>130084.92640988281</v>
      </c>
      <c r="D507">
        <v>167144.63915176003</v>
      </c>
      <c r="E507">
        <v>192992.97373354662</v>
      </c>
      <c r="F507">
        <v>213058.54776992626</v>
      </c>
      <c r="G507">
        <v>212551.53724696988</v>
      </c>
      <c r="H507">
        <v>1.2247821839065809E-2</v>
      </c>
    </row>
    <row r="508" spans="2:8" x14ac:dyDescent="0.4">
      <c r="B508" s="11">
        <v>505</v>
      </c>
      <c r="C508">
        <v>130084.92640988281</v>
      </c>
      <c r="D508">
        <v>150241.27839512459</v>
      </c>
      <c r="E508">
        <v>172428.14948335983</v>
      </c>
      <c r="F508">
        <v>227901.7533421457</v>
      </c>
      <c r="G508">
        <v>246237.93603125046</v>
      </c>
      <c r="H508">
        <v>4.2473426620440735E-2</v>
      </c>
    </row>
    <row r="509" spans="2:8" x14ac:dyDescent="0.4">
      <c r="B509" s="11">
        <v>506</v>
      </c>
      <c r="C509">
        <v>190808.97601049696</v>
      </c>
      <c r="D509">
        <v>252815.06784974385</v>
      </c>
      <c r="E509">
        <v>313350.01667277119</v>
      </c>
      <c r="F509">
        <v>358967.4062550551</v>
      </c>
      <c r="G509">
        <v>357246.33512249606</v>
      </c>
      <c r="H509">
        <v>0.1230201721469113</v>
      </c>
    </row>
    <row r="510" spans="2:8" x14ac:dyDescent="0.4">
      <c r="B510" s="11">
        <v>507</v>
      </c>
      <c r="C510">
        <v>233742.84302081462</v>
      </c>
      <c r="D510">
        <v>231358.46971736217</v>
      </c>
      <c r="E510">
        <v>255351.31872088445</v>
      </c>
      <c r="F510">
        <v>282013.71535359789</v>
      </c>
      <c r="G510">
        <v>323603.77503106295</v>
      </c>
      <c r="H510">
        <v>0.10102382492848072</v>
      </c>
    </row>
    <row r="511" spans="2:8" x14ac:dyDescent="0.4">
      <c r="B511" s="11">
        <v>508</v>
      </c>
      <c r="C511">
        <v>190808.97601049696</v>
      </c>
      <c r="D511">
        <v>222111.07400860454</v>
      </c>
      <c r="E511">
        <v>256372.26620029053</v>
      </c>
      <c r="F511">
        <v>339237.819044334</v>
      </c>
      <c r="G511">
        <v>220454.89062159244</v>
      </c>
      <c r="H511">
        <v>1.9666023711333525E-2</v>
      </c>
    </row>
    <row r="512" spans="2:8" x14ac:dyDescent="0.4">
      <c r="B512" s="11">
        <v>509</v>
      </c>
      <c r="C512">
        <v>234087.49997805891</v>
      </c>
      <c r="D512">
        <v>274989.5468961497</v>
      </c>
      <c r="E512">
        <v>325303.66810846323</v>
      </c>
      <c r="F512">
        <v>384704.63291272346</v>
      </c>
      <c r="G512">
        <v>359261.83671803353</v>
      </c>
      <c r="H512">
        <v>0.12428448643443057</v>
      </c>
    </row>
    <row r="513" spans="2:8" x14ac:dyDescent="0.4">
      <c r="B513" s="11">
        <v>510</v>
      </c>
      <c r="C513">
        <v>257324.80944832662</v>
      </c>
      <c r="D513">
        <v>300095.44440225576</v>
      </c>
      <c r="E513">
        <v>285630.27623569994</v>
      </c>
      <c r="F513">
        <v>331196.19402837311</v>
      </c>
      <c r="G513">
        <v>408222.0274439248</v>
      </c>
      <c r="H513">
        <v>0.15338231476663178</v>
      </c>
    </row>
    <row r="514" spans="2:8" x14ac:dyDescent="0.4">
      <c r="B514" s="11">
        <v>511</v>
      </c>
      <c r="C514">
        <v>234087.49997805891</v>
      </c>
      <c r="D514">
        <v>270223.80384194548</v>
      </c>
      <c r="E514">
        <v>317325.04328443308</v>
      </c>
      <c r="F514">
        <v>375711.36610133073</v>
      </c>
      <c r="G514">
        <v>350682.5135464092</v>
      </c>
      <c r="H514">
        <v>0.11886277003298207</v>
      </c>
    </row>
    <row r="515" spans="2:8" x14ac:dyDescent="0.4">
      <c r="B515" s="11">
        <v>512</v>
      </c>
      <c r="C515">
        <v>190124.4788933043</v>
      </c>
      <c r="D515">
        <v>123681.78685826875</v>
      </c>
      <c r="E515">
        <v>136438.58005680342</v>
      </c>
      <c r="F515">
        <v>150604.34747908966</v>
      </c>
      <c r="G515">
        <v>173118.41458746718</v>
      </c>
      <c r="H515">
        <v>-2.8455597158888013E-2</v>
      </c>
    </row>
    <row r="516" spans="2:8" x14ac:dyDescent="0.4">
      <c r="B516" s="11">
        <v>513</v>
      </c>
      <c r="C516">
        <v>215894.89414355188</v>
      </c>
      <c r="D516">
        <v>238222.97111299483</v>
      </c>
      <c r="E516">
        <v>259845.36091605492</v>
      </c>
      <c r="F516">
        <v>280474.08522944024</v>
      </c>
      <c r="G516">
        <v>322356.02050560783</v>
      </c>
      <c r="H516">
        <v>0.10017344471815237</v>
      </c>
    </row>
    <row r="517" spans="2:8" x14ac:dyDescent="0.4">
      <c r="B517" s="11">
        <v>514</v>
      </c>
      <c r="C517">
        <v>230902.4646606578</v>
      </c>
      <c r="D517">
        <v>297011.7119962296</v>
      </c>
      <c r="E517">
        <v>323791.73505487875</v>
      </c>
      <c r="F517">
        <v>373812.98096080538</v>
      </c>
      <c r="G517">
        <v>417995.91386881558</v>
      </c>
      <c r="H517">
        <v>0.15885315674955369</v>
      </c>
    </row>
    <row r="518" spans="2:8" x14ac:dyDescent="0.4">
      <c r="B518" s="11">
        <v>515</v>
      </c>
      <c r="C518">
        <v>215894.89414355188</v>
      </c>
      <c r="D518">
        <v>249259.78092254483</v>
      </c>
      <c r="E518">
        <v>329609.12131129747</v>
      </c>
      <c r="F518">
        <v>328255.98481621896</v>
      </c>
      <c r="G518">
        <v>367801.15284372075</v>
      </c>
      <c r="H518">
        <v>0.12957902154918166</v>
      </c>
    </row>
    <row r="519" spans="2:8" x14ac:dyDescent="0.4">
      <c r="B519" s="11">
        <v>516</v>
      </c>
      <c r="C519">
        <v>264330.85567454738</v>
      </c>
      <c r="D519">
        <v>171742.77087560215</v>
      </c>
      <c r="E519">
        <v>170891.79446855301</v>
      </c>
      <c r="F519">
        <v>111030.75588468426</v>
      </c>
      <c r="G519">
        <v>122736.29485872036</v>
      </c>
      <c r="H519">
        <v>-9.3039020589386401E-2</v>
      </c>
    </row>
    <row r="520" spans="2:8" x14ac:dyDescent="0.4">
      <c r="B520" s="11">
        <v>517</v>
      </c>
      <c r="C520">
        <v>246971.24947545229</v>
      </c>
      <c r="D520">
        <v>284095.91043349646</v>
      </c>
      <c r="E520">
        <v>306831.98331473174</v>
      </c>
      <c r="F520">
        <v>356427.38446885633</v>
      </c>
      <c r="G520">
        <v>390709.59310140967</v>
      </c>
      <c r="H520">
        <v>0.14331214214094912</v>
      </c>
    </row>
    <row r="521" spans="2:8" x14ac:dyDescent="0.4">
      <c r="B521" s="11">
        <v>518</v>
      </c>
      <c r="C521">
        <v>229877.67405890033</v>
      </c>
      <c r="D521">
        <v>248203.99944949261</v>
      </c>
      <c r="E521">
        <v>270730.62479789159</v>
      </c>
      <c r="F521">
        <v>312464.38617758598</v>
      </c>
      <c r="G521">
        <v>310513.03670033638</v>
      </c>
      <c r="H521">
        <v>9.1968143217370679E-2</v>
      </c>
    </row>
    <row r="522" spans="2:8" x14ac:dyDescent="0.4">
      <c r="B522" s="11">
        <v>519</v>
      </c>
      <c r="C522">
        <v>218382.85596525684</v>
      </c>
      <c r="D522">
        <v>216806.8258604483</v>
      </c>
      <c r="E522">
        <v>253312.40515259243</v>
      </c>
      <c r="F522">
        <v>292420.56906440877</v>
      </c>
      <c r="G522">
        <v>288660.08998717082</v>
      </c>
      <c r="H522">
        <v>7.6146380696711091E-2</v>
      </c>
    </row>
    <row r="523" spans="2:8" x14ac:dyDescent="0.4">
      <c r="B523" s="11">
        <v>520</v>
      </c>
      <c r="C523">
        <v>220700.60554138207</v>
      </c>
      <c r="D523">
        <v>284100.17477212677</v>
      </c>
      <c r="E523">
        <v>376440.47685709002</v>
      </c>
      <c r="F523">
        <v>499840.12723642326</v>
      </c>
      <c r="G523">
        <v>647978.81634845887</v>
      </c>
      <c r="H523">
        <v>0.26504554779068346</v>
      </c>
    </row>
    <row r="524" spans="2:8" x14ac:dyDescent="0.4">
      <c r="B524" s="11">
        <v>521</v>
      </c>
      <c r="C524">
        <v>130084.92640988281</v>
      </c>
      <c r="D524">
        <v>145379.47583482199</v>
      </c>
      <c r="E524">
        <v>192101.49178619988</v>
      </c>
      <c r="F524">
        <v>254415.7008259843</v>
      </c>
      <c r="G524">
        <v>245111.79546769464</v>
      </c>
      <c r="H524">
        <v>4.1518151286189742E-2</v>
      </c>
    </row>
    <row r="525" spans="2:8" x14ac:dyDescent="0.4">
      <c r="B525" s="11">
        <v>522</v>
      </c>
      <c r="C525">
        <v>130084.92640988281</v>
      </c>
      <c r="D525">
        <v>160417.70710147693</v>
      </c>
      <c r="E525">
        <v>184730.68394922468</v>
      </c>
      <c r="F525">
        <v>216962.32713100131</v>
      </c>
      <c r="G525">
        <v>241796.69802562322</v>
      </c>
      <c r="H525">
        <v>3.8685512204014172E-2</v>
      </c>
    </row>
    <row r="526" spans="2:8" x14ac:dyDescent="0.4">
      <c r="B526" s="11">
        <v>523</v>
      </c>
      <c r="C526">
        <v>130084.92640988281</v>
      </c>
      <c r="D526">
        <v>142118.89085430233</v>
      </c>
      <c r="E526">
        <v>164144.93993683791</v>
      </c>
      <c r="F526">
        <v>155649.17629876273</v>
      </c>
      <c r="G526">
        <v>101442.42084478799</v>
      </c>
      <c r="H526">
        <v>-0.12695240198057955</v>
      </c>
    </row>
    <row r="527" spans="2:8" x14ac:dyDescent="0.4">
      <c r="B527" s="11">
        <v>524</v>
      </c>
      <c r="C527">
        <v>220700.60554138207</v>
      </c>
      <c r="D527">
        <v>219962.25423771146</v>
      </c>
      <c r="E527">
        <v>272562.2831210483</v>
      </c>
      <c r="F527">
        <v>259167.22170659684</v>
      </c>
      <c r="G527">
        <v>281110.2352571658</v>
      </c>
      <c r="H527">
        <v>7.0457261549270012E-2</v>
      </c>
    </row>
    <row r="528" spans="2:8" x14ac:dyDescent="0.4">
      <c r="B528" s="11">
        <v>525</v>
      </c>
      <c r="C528">
        <v>230902.4646606578</v>
      </c>
      <c r="D528">
        <v>266583.92584763188</v>
      </c>
      <c r="E528">
        <v>253417.55491974525</v>
      </c>
      <c r="F528">
        <v>326111.92050940235</v>
      </c>
      <c r="G528">
        <v>380163.24958155327</v>
      </c>
      <c r="H528">
        <v>0.13707216182177917</v>
      </c>
    </row>
    <row r="529" spans="2:8" x14ac:dyDescent="0.4">
      <c r="B529" s="11">
        <v>526</v>
      </c>
      <c r="C529">
        <v>223560.72967005437</v>
      </c>
      <c r="D529">
        <v>276300.06864659936</v>
      </c>
      <c r="E529">
        <v>321663.4015760498</v>
      </c>
      <c r="F529">
        <v>371788.3108761094</v>
      </c>
      <c r="G529">
        <v>434266.04871665844</v>
      </c>
      <c r="H529">
        <v>0.16773736342777901</v>
      </c>
    </row>
    <row r="530" spans="2:8" x14ac:dyDescent="0.4">
      <c r="B530" s="11">
        <v>527</v>
      </c>
      <c r="C530">
        <v>130084.92640988281</v>
      </c>
      <c r="D530">
        <v>140407.580897142</v>
      </c>
      <c r="E530">
        <v>133885.67645466246</v>
      </c>
      <c r="F530">
        <v>154886.13073972729</v>
      </c>
      <c r="G530">
        <v>151436.90750761423</v>
      </c>
      <c r="H530">
        <v>-5.4110624595368195E-2</v>
      </c>
    </row>
    <row r="531" spans="2:8" x14ac:dyDescent="0.4">
      <c r="B531" s="11">
        <v>528</v>
      </c>
      <c r="C531">
        <v>230914.07856865236</v>
      </c>
      <c r="D531">
        <v>271903.89642855281</v>
      </c>
      <c r="E531">
        <v>311939.356786758</v>
      </c>
      <c r="F531">
        <v>295838.43105812592</v>
      </c>
      <c r="G531">
        <v>323478.62433449994</v>
      </c>
      <c r="H531">
        <v>0.10093864964290122</v>
      </c>
    </row>
    <row r="532" spans="2:8" x14ac:dyDescent="0.4">
      <c r="B532" s="11">
        <v>529</v>
      </c>
      <c r="C532">
        <v>246971.24947545229</v>
      </c>
      <c r="D532">
        <v>160417.70710147693</v>
      </c>
      <c r="E532">
        <v>184730.68394922468</v>
      </c>
      <c r="F532">
        <v>212190.00911656441</v>
      </c>
      <c r="G532">
        <v>261805.91970343792</v>
      </c>
      <c r="H532">
        <v>5.5333910446160539E-2</v>
      </c>
    </row>
    <row r="533" spans="2:8" x14ac:dyDescent="0.4">
      <c r="B533" s="11">
        <v>530</v>
      </c>
      <c r="C533">
        <v>130084.92640988281</v>
      </c>
      <c r="D533">
        <v>149352.40095430883</v>
      </c>
      <c r="E533">
        <v>166965.79674078961</v>
      </c>
      <c r="F533">
        <v>206376.67016447152</v>
      </c>
      <c r="G533">
        <v>197222.28986454359</v>
      </c>
      <c r="H533">
        <v>-2.7932713375863338E-3</v>
      </c>
    </row>
    <row r="534" spans="2:8" x14ac:dyDescent="0.4">
      <c r="B534" s="11">
        <v>531</v>
      </c>
      <c r="C534">
        <v>230902.4646606578</v>
      </c>
      <c r="D534">
        <v>220326.40537599634</v>
      </c>
      <c r="E534">
        <v>238087.31003164663</v>
      </c>
      <c r="F534">
        <v>307283.60101755598</v>
      </c>
      <c r="G534">
        <v>306983.14864721784</v>
      </c>
      <c r="H534">
        <v>8.9474094638932078E-2</v>
      </c>
    </row>
    <row r="535" spans="2:8" x14ac:dyDescent="0.4">
      <c r="B535" s="11">
        <v>532</v>
      </c>
      <c r="C535">
        <v>233742.84302081462</v>
      </c>
      <c r="D535">
        <v>274989.5468961497</v>
      </c>
      <c r="E535">
        <v>361858.30740881234</v>
      </c>
      <c r="F535">
        <v>342895.94757951592</v>
      </c>
      <c r="G535">
        <v>382952.86126051372</v>
      </c>
      <c r="H535">
        <v>0.13873603660761802</v>
      </c>
    </row>
    <row r="536" spans="2:8" x14ac:dyDescent="0.4">
      <c r="B536" s="11">
        <v>533</v>
      </c>
      <c r="C536">
        <v>234087.49997805891</v>
      </c>
      <c r="D536">
        <v>152391.12467801201</v>
      </c>
      <c r="E536">
        <v>99321.134755451276</v>
      </c>
      <c r="F536">
        <v>107091.25212503043</v>
      </c>
      <c r="G536">
        <v>122690.31653894548</v>
      </c>
      <c r="H536">
        <v>-9.3106982217157297E-2</v>
      </c>
    </row>
    <row r="537" spans="2:8" x14ac:dyDescent="0.4">
      <c r="B537" s="11">
        <v>534</v>
      </c>
      <c r="C537">
        <v>230914.07856865236</v>
      </c>
      <c r="D537">
        <v>219474.06211915601</v>
      </c>
      <c r="E537">
        <v>256831.05577844451</v>
      </c>
      <c r="F537">
        <v>315807.12974559813</v>
      </c>
      <c r="G537">
        <v>364480.11866201047</v>
      </c>
      <c r="H537">
        <v>0.12753172317797645</v>
      </c>
    </row>
    <row r="538" spans="2:8" x14ac:dyDescent="0.4">
      <c r="B538" s="11">
        <v>535</v>
      </c>
      <c r="C538">
        <v>229877.67405890033</v>
      </c>
      <c r="D538">
        <v>265109.7991979142</v>
      </c>
      <c r="E538">
        <v>340695.69358532928</v>
      </c>
      <c r="F538">
        <v>399757.18537066237</v>
      </c>
      <c r="G538">
        <v>528681.27025257098</v>
      </c>
      <c r="H538">
        <v>0.21459862692438558</v>
      </c>
    </row>
    <row r="539" spans="2:8" x14ac:dyDescent="0.4">
      <c r="B539" s="11">
        <v>536</v>
      </c>
      <c r="C539">
        <v>190808.97601049696</v>
      </c>
      <c r="D539">
        <v>190324.33935739839</v>
      </c>
      <c r="E539">
        <v>213331.75358208056</v>
      </c>
      <c r="F539">
        <v>213970.79831744175</v>
      </c>
      <c r="G539">
        <v>284158.97718762315</v>
      </c>
      <c r="H539">
        <v>7.2769152915944435E-2</v>
      </c>
    </row>
    <row r="540" spans="2:8" x14ac:dyDescent="0.4">
      <c r="B540" s="11">
        <v>537</v>
      </c>
      <c r="C540">
        <v>234087.49997805891</v>
      </c>
      <c r="D540">
        <v>308525.71003766282</v>
      </c>
      <c r="E540">
        <v>357595.88133803365</v>
      </c>
      <c r="F540">
        <v>422386.27017442137</v>
      </c>
      <c r="G540">
        <v>502716.11098341958</v>
      </c>
      <c r="H540">
        <v>0.20242656257349489</v>
      </c>
    </row>
    <row r="541" spans="2:8" x14ac:dyDescent="0.4">
      <c r="B541" s="11">
        <v>538</v>
      </c>
      <c r="C541">
        <v>229877.67405890033</v>
      </c>
      <c r="D541">
        <v>296214.62049817888</v>
      </c>
      <c r="E541">
        <v>320034.52864805097</v>
      </c>
      <c r="F541">
        <v>207642.37298528291</v>
      </c>
      <c r="G541">
        <v>229229.08759868459</v>
      </c>
      <c r="H541">
        <v>2.7656434919798967E-2</v>
      </c>
    </row>
    <row r="542" spans="2:8" x14ac:dyDescent="0.4">
      <c r="B542" s="11">
        <v>539</v>
      </c>
      <c r="C542">
        <v>223560.72967005437</v>
      </c>
      <c r="D542">
        <v>246809.31414438615</v>
      </c>
      <c r="E542">
        <v>235168.36494606061</v>
      </c>
      <c r="F542">
        <v>291281.53052364965</v>
      </c>
      <c r="G542">
        <v>291034.41184250073</v>
      </c>
      <c r="H542">
        <v>7.7910914516913454E-2</v>
      </c>
    </row>
    <row r="543" spans="2:8" x14ac:dyDescent="0.4">
      <c r="B543" s="11">
        <v>540</v>
      </c>
      <c r="C543">
        <v>218382.85596525684</v>
      </c>
      <c r="D543">
        <v>206940.90960570995</v>
      </c>
      <c r="E543">
        <v>223938.10592194845</v>
      </c>
      <c r="F543">
        <v>261370.67722795939</v>
      </c>
      <c r="G543">
        <v>287655.13598336984</v>
      </c>
      <c r="H543">
        <v>7.5396026320246889E-2</v>
      </c>
    </row>
    <row r="544" spans="2:8" x14ac:dyDescent="0.4">
      <c r="B544" s="11">
        <v>541</v>
      </c>
      <c r="C544">
        <v>230914.07856865236</v>
      </c>
      <c r="D544">
        <v>219667.88144211235</v>
      </c>
      <c r="E544">
        <v>241789.78740135807</v>
      </c>
      <c r="F544">
        <v>281860.00823564822</v>
      </c>
      <c r="G544">
        <v>183683.51272072835</v>
      </c>
      <c r="H544">
        <v>-1.6876593372763149E-2</v>
      </c>
    </row>
    <row r="545" spans="2:8" x14ac:dyDescent="0.4">
      <c r="B545" s="11">
        <v>542</v>
      </c>
      <c r="C545">
        <v>223560.72967005437</v>
      </c>
      <c r="D545">
        <v>260829.04840241559</v>
      </c>
      <c r="E545">
        <v>285201.87894324004</v>
      </c>
      <c r="F545">
        <v>312311.27912275557</v>
      </c>
      <c r="G545">
        <v>364979.14762643707</v>
      </c>
      <c r="H545">
        <v>0.12784030686156722</v>
      </c>
    </row>
    <row r="546" spans="2:8" x14ac:dyDescent="0.4">
      <c r="B546" s="11">
        <v>543</v>
      </c>
      <c r="C546">
        <v>198975.11194599746</v>
      </c>
      <c r="D546">
        <v>231358.46971736217</v>
      </c>
      <c r="E546">
        <v>270459.25557112182</v>
      </c>
      <c r="F546">
        <v>311041.07391455543</v>
      </c>
      <c r="G546">
        <v>347174.89521967369</v>
      </c>
      <c r="H546">
        <v>0.11661552928018404</v>
      </c>
    </row>
    <row r="547" spans="2:8" x14ac:dyDescent="0.4">
      <c r="B547" s="11">
        <v>544</v>
      </c>
      <c r="C547">
        <v>218382.85596525684</v>
      </c>
      <c r="D547">
        <v>142118.89085430233</v>
      </c>
      <c r="E547">
        <v>155481.3801349795</v>
      </c>
      <c r="F547">
        <v>171295.9007529802</v>
      </c>
      <c r="G547">
        <v>197861.94955020989</v>
      </c>
      <c r="H547">
        <v>-2.1472520531660155E-3</v>
      </c>
    </row>
    <row r="548" spans="2:8" x14ac:dyDescent="0.4">
      <c r="B548" s="11">
        <v>545</v>
      </c>
      <c r="C548">
        <v>190808.97601049696</v>
      </c>
      <c r="D548">
        <v>213644.42705421115</v>
      </c>
      <c r="E548">
        <v>245354.58887444259</v>
      </c>
      <c r="F548">
        <v>316158.43781735585</v>
      </c>
      <c r="G548">
        <v>419837.50844516029</v>
      </c>
      <c r="H548">
        <v>0.15987249044144192</v>
      </c>
    </row>
    <row r="549" spans="2:8" x14ac:dyDescent="0.4">
      <c r="B549" s="11">
        <v>546</v>
      </c>
      <c r="C549">
        <v>257324.80944832662</v>
      </c>
      <c r="D549">
        <v>246153.19520169953</v>
      </c>
      <c r="E549">
        <v>275869.94901662902</v>
      </c>
      <c r="F549">
        <v>318499.50983523013</v>
      </c>
      <c r="G549">
        <v>366838.44089498487</v>
      </c>
      <c r="H549">
        <v>0.12898707148872002</v>
      </c>
    </row>
    <row r="550" spans="2:8" x14ac:dyDescent="0.4">
      <c r="B550" s="11">
        <v>547</v>
      </c>
      <c r="C550">
        <v>223560.72967005437</v>
      </c>
      <c r="D550">
        <v>213068.0921562491</v>
      </c>
      <c r="E550">
        <v>245176.63920253777</v>
      </c>
      <c r="F550">
        <v>283168.28826608515</v>
      </c>
      <c r="G550">
        <v>276962.586082394</v>
      </c>
      <c r="H550">
        <v>6.7279633449168541E-2</v>
      </c>
    </row>
    <row r="551" spans="2:8" x14ac:dyDescent="0.4">
      <c r="B551" s="11">
        <v>548</v>
      </c>
      <c r="C551">
        <v>218382.85596525684</v>
      </c>
      <c r="D551">
        <v>250833.65101895534</v>
      </c>
      <c r="E551">
        <v>289491.65323335561</v>
      </c>
      <c r="F551">
        <v>338865.13046744221</v>
      </c>
      <c r="G551">
        <v>373032.51437627285</v>
      </c>
      <c r="H551">
        <v>0.13277417232296318</v>
      </c>
    </row>
    <row r="552" spans="2:8" x14ac:dyDescent="0.4">
      <c r="B552" s="11">
        <v>549</v>
      </c>
      <c r="C552">
        <v>130084.92640988281</v>
      </c>
      <c r="D552">
        <v>140407.580897142</v>
      </c>
      <c r="E552">
        <v>156961.69230016787</v>
      </c>
      <c r="F552">
        <v>181300.34655868611</v>
      </c>
      <c r="G552">
        <v>208193.50030080354</v>
      </c>
      <c r="H552">
        <v>8.0624419624555355E-3</v>
      </c>
    </row>
    <row r="553" spans="2:8" x14ac:dyDescent="0.4">
      <c r="B553" s="11">
        <v>550</v>
      </c>
      <c r="C553">
        <v>130084.92640988281</v>
      </c>
      <c r="D553">
        <v>149352.40095430883</v>
      </c>
      <c r="E553">
        <v>184449.42676337468</v>
      </c>
      <c r="F553">
        <v>228330.35975585424</v>
      </c>
      <c r="G553">
        <v>283262.60359235585</v>
      </c>
      <c r="H553">
        <v>7.2091491703248245E-2</v>
      </c>
    </row>
    <row r="554" spans="2:8" x14ac:dyDescent="0.4">
      <c r="B554" s="11">
        <v>551</v>
      </c>
      <c r="C554">
        <v>223560.72967005437</v>
      </c>
      <c r="D554">
        <v>257639.48883267603</v>
      </c>
      <c r="E554">
        <v>254811.96900420127</v>
      </c>
      <c r="F554">
        <v>297644.75684612489</v>
      </c>
      <c r="G554">
        <v>342178.16019448719</v>
      </c>
      <c r="H554">
        <v>0.11338267279816661</v>
      </c>
    </row>
    <row r="555" spans="2:8" x14ac:dyDescent="0.4">
      <c r="B555" s="11">
        <v>552</v>
      </c>
      <c r="C555">
        <v>233742.84302081462</v>
      </c>
      <c r="D555">
        <v>268558.64338499517</v>
      </c>
      <c r="E555">
        <v>308913.35157707409</v>
      </c>
      <c r="F555">
        <v>200544.67980377877</v>
      </c>
      <c r="G555">
        <v>198764.92262806371</v>
      </c>
      <c r="H555">
        <v>-1.2381395573024534E-3</v>
      </c>
    </row>
    <row r="556" spans="2:8" x14ac:dyDescent="0.4">
      <c r="B556" s="11">
        <v>553</v>
      </c>
      <c r="C556">
        <v>190808.97601049696</v>
      </c>
      <c r="D556">
        <v>182984.29178298422</v>
      </c>
      <c r="E556">
        <v>118939.01710895632</v>
      </c>
      <c r="F556">
        <v>137955.29934458455</v>
      </c>
      <c r="G556">
        <v>160847.66197514895</v>
      </c>
      <c r="H556">
        <v>-4.2636311250363379E-2</v>
      </c>
    </row>
    <row r="557" spans="2:8" x14ac:dyDescent="0.4">
      <c r="B557" s="11">
        <v>554</v>
      </c>
      <c r="C557">
        <v>190124.4788933043</v>
      </c>
      <c r="D557">
        <v>245711.32959213451</v>
      </c>
      <c r="E557">
        <v>283041.59845065232</v>
      </c>
      <c r="F557">
        <v>306696.90972421173</v>
      </c>
      <c r="G557">
        <v>398177.10341282986</v>
      </c>
      <c r="H557">
        <v>0.14764946207150187</v>
      </c>
    </row>
    <row r="558" spans="2:8" x14ac:dyDescent="0.4">
      <c r="B558" s="11">
        <v>555</v>
      </c>
      <c r="C558">
        <v>220700.60554138207</v>
      </c>
      <c r="D558">
        <v>254151.82873818072</v>
      </c>
      <c r="E558">
        <v>278076.27493860683</v>
      </c>
      <c r="F558">
        <v>341866.85731256841</v>
      </c>
      <c r="G558">
        <v>369065.62727922515</v>
      </c>
      <c r="H558">
        <v>0.1303546382844305</v>
      </c>
    </row>
    <row r="559" spans="2:8" x14ac:dyDescent="0.4">
      <c r="B559" s="11">
        <v>556</v>
      </c>
      <c r="C559">
        <v>218382.85596525684</v>
      </c>
      <c r="D559">
        <v>235650.24172427566</v>
      </c>
      <c r="E559">
        <v>259845.36091605492</v>
      </c>
      <c r="F559">
        <v>298576.97670647863</v>
      </c>
      <c r="G559">
        <v>349179.17413086281</v>
      </c>
      <c r="H559">
        <v>0.11790183120391551</v>
      </c>
    </row>
    <row r="560" spans="2:8" x14ac:dyDescent="0.4">
      <c r="B560" s="11">
        <v>557</v>
      </c>
      <c r="C560">
        <v>190124.4788933043</v>
      </c>
      <c r="D560">
        <v>221474.21879245079</v>
      </c>
      <c r="E560">
        <v>219188.24815835035</v>
      </c>
      <c r="F560">
        <v>255420.27782424589</v>
      </c>
      <c r="G560">
        <v>281391.80584572494</v>
      </c>
      <c r="H560">
        <v>7.0671617737517511E-2</v>
      </c>
    </row>
    <row r="561" spans="2:8" x14ac:dyDescent="0.4">
      <c r="B561" s="11">
        <v>558</v>
      </c>
      <c r="C561">
        <v>220700.60554138207</v>
      </c>
      <c r="D561">
        <v>143529.28856359315</v>
      </c>
      <c r="E561">
        <v>189532.30862249029</v>
      </c>
      <c r="F561">
        <v>221113.03930811284</v>
      </c>
      <c r="G561">
        <v>219591.89508822357</v>
      </c>
      <c r="H561">
        <v>1.8866451191869027E-2</v>
      </c>
    </row>
    <row r="562" spans="2:8" x14ac:dyDescent="0.4">
      <c r="B562" s="11">
        <v>559</v>
      </c>
      <c r="C562">
        <v>257324.80944832662</v>
      </c>
      <c r="D562">
        <v>284100.17477212677</v>
      </c>
      <c r="E562">
        <v>331016.0117019777</v>
      </c>
      <c r="F562">
        <v>380695.77378130372</v>
      </c>
      <c r="G562">
        <v>247156.18112240909</v>
      </c>
      <c r="H562">
        <v>4.3249766321131311E-2</v>
      </c>
    </row>
    <row r="563" spans="2:8" x14ac:dyDescent="0.4">
      <c r="B563" s="11">
        <v>560</v>
      </c>
      <c r="C563">
        <v>198975.11194599746</v>
      </c>
      <c r="D563">
        <v>214764.40728748482</v>
      </c>
      <c r="E563">
        <v>233928.77814698071</v>
      </c>
      <c r="F563">
        <v>273088.96154392842</v>
      </c>
      <c r="G563">
        <v>337003.73046147637</v>
      </c>
      <c r="H563">
        <v>0.10999479560858472</v>
      </c>
    </row>
    <row r="564" spans="2:8" x14ac:dyDescent="0.4">
      <c r="B564" s="11">
        <v>561</v>
      </c>
      <c r="C564">
        <v>190124.4788933043</v>
      </c>
      <c r="D564">
        <v>205827.49456113388</v>
      </c>
      <c r="E564">
        <v>133885.67645466246</v>
      </c>
      <c r="F564">
        <v>129002.74810102076</v>
      </c>
      <c r="G564">
        <v>128414.96963894581</v>
      </c>
      <c r="H564">
        <v>-8.4797639573826022E-2</v>
      </c>
    </row>
    <row r="565" spans="2:8" x14ac:dyDescent="0.4">
      <c r="B565" s="11">
        <v>562</v>
      </c>
      <c r="C565">
        <v>130084.92640988281</v>
      </c>
      <c r="D565">
        <v>142118.89085430233</v>
      </c>
      <c r="E565">
        <v>187370.18183139033</v>
      </c>
      <c r="F565">
        <v>219468.60036091748</v>
      </c>
      <c r="G565">
        <v>216994.63690954674</v>
      </c>
      <c r="H565">
        <v>1.6444805864278766E-2</v>
      </c>
    </row>
    <row r="566" spans="2:8" x14ac:dyDescent="0.4">
      <c r="B566" s="11">
        <v>563</v>
      </c>
      <c r="C566">
        <v>233742.84302081462</v>
      </c>
      <c r="D566">
        <v>231358.46971736217</v>
      </c>
      <c r="E566">
        <v>270841.12594469823</v>
      </c>
      <c r="F566">
        <v>311241.31025528559</v>
      </c>
      <c r="G566">
        <v>410926.08945406851</v>
      </c>
      <c r="H566">
        <v>0.15490628268928996</v>
      </c>
    </row>
    <row r="567" spans="2:8" x14ac:dyDescent="0.4">
      <c r="B567" s="11">
        <v>564</v>
      </c>
      <c r="C567">
        <v>230902.4646606578</v>
      </c>
      <c r="D567">
        <v>220326.40537599634</v>
      </c>
      <c r="E567">
        <v>256531.1768271316</v>
      </c>
      <c r="F567">
        <v>338922.99409378192</v>
      </c>
      <c r="G567">
        <v>324358.73340444401</v>
      </c>
      <c r="H567">
        <v>0.10153707762349473</v>
      </c>
    </row>
    <row r="568" spans="2:8" x14ac:dyDescent="0.4">
      <c r="B568" s="11">
        <v>565</v>
      </c>
      <c r="C568">
        <v>257324.80944832662</v>
      </c>
      <c r="D568">
        <v>284100.17477212677</v>
      </c>
      <c r="E568">
        <v>327074.69394452218</v>
      </c>
      <c r="F568">
        <v>380695.77378130372</v>
      </c>
      <c r="G568">
        <v>415482.76448287477</v>
      </c>
      <c r="H568">
        <v>0.15745630071039729</v>
      </c>
    </row>
    <row r="569" spans="2:8" x14ac:dyDescent="0.4">
      <c r="B569" s="11">
        <v>566</v>
      </c>
      <c r="C569">
        <v>230902.4646606578</v>
      </c>
      <c r="D569">
        <v>220326.40537599634</v>
      </c>
      <c r="E569">
        <v>243374.60290466304</v>
      </c>
      <c r="F569">
        <v>283043.40435189934</v>
      </c>
      <c r="G569">
        <v>269531.40028880566</v>
      </c>
      <c r="H569">
        <v>6.1489919903535695E-2</v>
      </c>
    </row>
    <row r="570" spans="2:8" x14ac:dyDescent="0.4">
      <c r="B570" s="11">
        <v>567</v>
      </c>
      <c r="C570">
        <v>223560.72967005437</v>
      </c>
      <c r="D570">
        <v>246809.31414438615</v>
      </c>
      <c r="E570">
        <v>236070.81482319592</v>
      </c>
      <c r="F570">
        <v>271640.10850228445</v>
      </c>
      <c r="G570">
        <v>295326.87165853428</v>
      </c>
      <c r="H570">
        <v>8.1071937020504858E-2</v>
      </c>
    </row>
    <row r="571" spans="2:8" x14ac:dyDescent="0.4">
      <c r="B571" s="11">
        <v>568</v>
      </c>
      <c r="C571">
        <v>257324.80944832662</v>
      </c>
      <c r="D571">
        <v>277959.68939944182</v>
      </c>
      <c r="E571">
        <v>320840.82325326744</v>
      </c>
      <c r="F571">
        <v>359134.77217928326</v>
      </c>
      <c r="G571">
        <v>413468.06938182592</v>
      </c>
      <c r="H571">
        <v>0.15633160530505141</v>
      </c>
    </row>
    <row r="572" spans="2:8" x14ac:dyDescent="0.4">
      <c r="B572" s="11">
        <v>569</v>
      </c>
      <c r="C572">
        <v>223560.72967005437</v>
      </c>
      <c r="D572">
        <v>261170.18654969573</v>
      </c>
      <c r="E572">
        <v>321904.71366086678</v>
      </c>
      <c r="F572">
        <v>359730.62603293644</v>
      </c>
      <c r="G572">
        <v>419942.05833179987</v>
      </c>
      <c r="H572">
        <v>0.15993025205521594</v>
      </c>
    </row>
    <row r="573" spans="2:8" x14ac:dyDescent="0.4">
      <c r="B573" s="11">
        <v>570</v>
      </c>
      <c r="C573">
        <v>233742.84302081462</v>
      </c>
      <c r="D573">
        <v>274989.5468961497</v>
      </c>
      <c r="E573">
        <v>315513.54692977614</v>
      </c>
      <c r="F573">
        <v>388050.96879280987</v>
      </c>
      <c r="G573">
        <v>512396.29688114818</v>
      </c>
      <c r="H573">
        <v>0.20702203178053491</v>
      </c>
    </row>
    <row r="574" spans="2:8" x14ac:dyDescent="0.4">
      <c r="B574" s="11">
        <v>571</v>
      </c>
      <c r="C574">
        <v>229877.67405890033</v>
      </c>
      <c r="D574">
        <v>250833.65101895534</v>
      </c>
      <c r="E574">
        <v>322711.83160993684</v>
      </c>
      <c r="F574">
        <v>372093.68388425838</v>
      </c>
      <c r="G574">
        <v>415422.42775434331</v>
      </c>
      <c r="H574">
        <v>0.15742268141754212</v>
      </c>
    </row>
    <row r="575" spans="2:8" x14ac:dyDescent="0.4">
      <c r="B575" s="11">
        <v>572</v>
      </c>
      <c r="C575">
        <v>220700.60554138207</v>
      </c>
      <c r="D575">
        <v>209762.89864074369</v>
      </c>
      <c r="E575">
        <v>231567.51051438038</v>
      </c>
      <c r="F575">
        <v>266447.90575908055</v>
      </c>
      <c r="G575">
        <v>257092.07968140629</v>
      </c>
      <c r="H575">
        <v>5.1505964140228899E-2</v>
      </c>
    </row>
    <row r="576" spans="2:8" x14ac:dyDescent="0.4">
      <c r="B576" s="11">
        <v>573</v>
      </c>
      <c r="C576">
        <v>190124.4788933043</v>
      </c>
      <c r="D576">
        <v>235152.16266196291</v>
      </c>
      <c r="E576">
        <v>255590.56714879486</v>
      </c>
      <c r="F576">
        <v>166140.45393502279</v>
      </c>
      <c r="G576">
        <v>220599.94343273787</v>
      </c>
      <c r="H576">
        <v>1.9800170439629117E-2</v>
      </c>
    </row>
    <row r="577" spans="2:8" x14ac:dyDescent="0.4">
      <c r="B577" s="11">
        <v>574</v>
      </c>
      <c r="C577">
        <v>220700.60554138207</v>
      </c>
      <c r="D577">
        <v>254151.82873818072</v>
      </c>
      <c r="E577">
        <v>251489.96888961605</v>
      </c>
      <c r="F577">
        <v>277584.42883724003</v>
      </c>
      <c r="G577">
        <v>343272.90747480054</v>
      </c>
      <c r="H577">
        <v>0.11409418273228922</v>
      </c>
    </row>
    <row r="578" spans="2:8" x14ac:dyDescent="0.4">
      <c r="B578" s="11">
        <v>575</v>
      </c>
      <c r="C578">
        <v>130084.92640988281</v>
      </c>
      <c r="D578">
        <v>129272.0398222659</v>
      </c>
      <c r="E578">
        <v>166482.8286836491</v>
      </c>
      <c r="F578">
        <v>191636.66811767448</v>
      </c>
      <c r="G578">
        <v>247792.57244183365</v>
      </c>
      <c r="H578">
        <v>4.3786457212483754E-2</v>
      </c>
    </row>
    <row r="579" spans="2:8" x14ac:dyDescent="0.4">
      <c r="B579" s="11">
        <v>576</v>
      </c>
      <c r="C579">
        <v>190124.4788933043</v>
      </c>
      <c r="D579">
        <v>218711.75201571241</v>
      </c>
      <c r="E579">
        <v>210717.18892798614</v>
      </c>
      <c r="F579">
        <v>242820.20602605821</v>
      </c>
      <c r="G579">
        <v>280072.88968014147</v>
      </c>
      <c r="H579">
        <v>6.9666058183091684E-2</v>
      </c>
    </row>
    <row r="580" spans="2:8" x14ac:dyDescent="0.4">
      <c r="B580" s="11">
        <v>577</v>
      </c>
      <c r="C580">
        <v>215894.89414355188</v>
      </c>
      <c r="D580">
        <v>206183.40247185336</v>
      </c>
      <c r="E580">
        <v>266166.31710176158</v>
      </c>
      <c r="F580">
        <v>289385.67708542204</v>
      </c>
      <c r="G580">
        <v>277936.7780983168</v>
      </c>
      <c r="H580">
        <v>6.8029392122626264E-2</v>
      </c>
    </row>
    <row r="581" spans="2:8" x14ac:dyDescent="0.4">
      <c r="B581" s="11">
        <v>578</v>
      </c>
      <c r="C581">
        <v>246971.24947545229</v>
      </c>
      <c r="D581">
        <v>284273.41257495596</v>
      </c>
      <c r="E581">
        <v>331364.32390796457</v>
      </c>
      <c r="F581">
        <v>365393.80596613354</v>
      </c>
      <c r="G581">
        <v>471284.4103771802</v>
      </c>
      <c r="H581">
        <v>0.18699971767891266</v>
      </c>
    </row>
    <row r="582" spans="2:8" x14ac:dyDescent="0.4">
      <c r="B582" s="11">
        <v>579</v>
      </c>
      <c r="C582">
        <v>257324.80944832662</v>
      </c>
      <c r="D582">
        <v>340905.6621246658</v>
      </c>
      <c r="E582">
        <v>392897.64315043017</v>
      </c>
      <c r="F582">
        <v>424790.1524764722</v>
      </c>
      <c r="G582">
        <v>275355.44192334136</v>
      </c>
      <c r="H582">
        <v>6.6038117410082808E-2</v>
      </c>
    </row>
    <row r="583" spans="2:8" x14ac:dyDescent="0.4">
      <c r="B583" s="11">
        <v>580</v>
      </c>
      <c r="C583">
        <v>198975.11194599746</v>
      </c>
      <c r="D583">
        <v>219962.25423771146</v>
      </c>
      <c r="E583">
        <v>243301.61752800172</v>
      </c>
      <c r="F583">
        <v>244069.08150930909</v>
      </c>
      <c r="G583">
        <v>303210.4470762221</v>
      </c>
      <c r="H583">
        <v>8.6782991676671362E-2</v>
      </c>
    </row>
    <row r="584" spans="2:8" x14ac:dyDescent="0.4">
      <c r="B584" s="11">
        <v>581</v>
      </c>
      <c r="C584">
        <v>264330.85567454738</v>
      </c>
      <c r="D584">
        <v>305107.0275524403</v>
      </c>
      <c r="E584">
        <v>404063.11837390193</v>
      </c>
      <c r="F584">
        <v>500556.29269783135</v>
      </c>
      <c r="G584">
        <v>560920.41165683302</v>
      </c>
      <c r="H584">
        <v>0.22906329692093896</v>
      </c>
    </row>
    <row r="585" spans="2:8" x14ac:dyDescent="0.4">
      <c r="B585" s="11">
        <v>582</v>
      </c>
      <c r="C585">
        <v>234087.49997805891</v>
      </c>
      <c r="D585">
        <v>268736.85961497948</v>
      </c>
      <c r="E585">
        <v>174746.38565771354</v>
      </c>
      <c r="F585">
        <v>201720.40759998633</v>
      </c>
      <c r="G585">
        <v>225099.68134489248</v>
      </c>
      <c r="H585">
        <v>2.392695713426729E-2</v>
      </c>
    </row>
    <row r="586" spans="2:8" x14ac:dyDescent="0.4">
      <c r="B586" s="11">
        <v>583</v>
      </c>
      <c r="C586">
        <v>229877.67405890033</v>
      </c>
      <c r="D586">
        <v>268558.64338499523</v>
      </c>
      <c r="E586">
        <v>309829.20030642161</v>
      </c>
      <c r="F586">
        <v>201424.3411163112</v>
      </c>
      <c r="G586">
        <v>258599.0342299449</v>
      </c>
      <c r="H586">
        <v>5.2735772153281069E-2</v>
      </c>
    </row>
    <row r="587" spans="2:8" x14ac:dyDescent="0.4">
      <c r="B587" s="11">
        <v>584</v>
      </c>
      <c r="C587">
        <v>198975.11194599746</v>
      </c>
      <c r="D587">
        <v>246413.39698954765</v>
      </c>
      <c r="E587">
        <v>247051.55605684061</v>
      </c>
      <c r="F587">
        <v>266674.93606190797</v>
      </c>
      <c r="G587">
        <v>345322.10500457825</v>
      </c>
      <c r="H587">
        <v>0.11542115437341782</v>
      </c>
    </row>
    <row r="588" spans="2:8" x14ac:dyDescent="0.4">
      <c r="B588" s="11">
        <v>585</v>
      </c>
      <c r="C588">
        <v>190808.97601049696</v>
      </c>
      <c r="D588">
        <v>222195.64808525913</v>
      </c>
      <c r="E588">
        <v>260145.21861350053</v>
      </c>
      <c r="F588">
        <v>342801.75736745622</v>
      </c>
      <c r="G588">
        <v>393952.7807547492</v>
      </c>
      <c r="H588">
        <v>0.14520394374544576</v>
      </c>
    </row>
    <row r="589" spans="2:8" x14ac:dyDescent="0.4">
      <c r="B589" s="11">
        <v>586</v>
      </c>
      <c r="C589">
        <v>190808.97601049696</v>
      </c>
      <c r="D589">
        <v>236106.1511290911</v>
      </c>
      <c r="E589">
        <v>305226.53221625939</v>
      </c>
      <c r="F589">
        <v>405951.25334197248</v>
      </c>
      <c r="G589">
        <v>393698.72324373497</v>
      </c>
      <c r="H589">
        <v>0.14505619875726339</v>
      </c>
    </row>
    <row r="590" spans="2:8" x14ac:dyDescent="0.4">
      <c r="B590" s="11">
        <v>587</v>
      </c>
      <c r="C590">
        <v>257324.80944832662</v>
      </c>
      <c r="D590">
        <v>245711.32959213451</v>
      </c>
      <c r="E590">
        <v>283801.10717687558</v>
      </c>
      <c r="F590">
        <v>282685.70358961623</v>
      </c>
      <c r="G590">
        <v>351093.91660800809</v>
      </c>
      <c r="H590">
        <v>0.11912516561945119</v>
      </c>
    </row>
    <row r="591" spans="2:8" x14ac:dyDescent="0.4">
      <c r="B591" s="11">
        <v>588</v>
      </c>
      <c r="C591">
        <v>198975.11194599746</v>
      </c>
      <c r="D591">
        <v>263309.64423651964</v>
      </c>
      <c r="E591">
        <v>291106.36830708804</v>
      </c>
      <c r="F591">
        <v>291848.80860059371</v>
      </c>
      <c r="G591">
        <v>377851.1480955545</v>
      </c>
      <c r="H591">
        <v>0.13568568091944644</v>
      </c>
    </row>
    <row r="592" spans="2:8" x14ac:dyDescent="0.4">
      <c r="B592" s="11">
        <v>589</v>
      </c>
      <c r="C592">
        <v>130084.92640988281</v>
      </c>
      <c r="D592">
        <v>171742.77087560215</v>
      </c>
      <c r="E592">
        <v>200619.96381388404</v>
      </c>
      <c r="F592">
        <v>232846.74344934343</v>
      </c>
      <c r="G592">
        <v>275505.69739462424</v>
      </c>
      <c r="H592">
        <v>6.6154434783575411E-2</v>
      </c>
    </row>
    <row r="593" spans="2:8" x14ac:dyDescent="0.4">
      <c r="B593" s="11">
        <v>590</v>
      </c>
      <c r="C593">
        <v>198975.11194599746</v>
      </c>
      <c r="D593">
        <v>229695.63007377236</v>
      </c>
      <c r="E593">
        <v>266972.13526263816</v>
      </c>
      <c r="F593">
        <v>307863.46035724995</v>
      </c>
      <c r="G593">
        <v>355316.29613815417</v>
      </c>
      <c r="H593">
        <v>0.12180410822338561</v>
      </c>
    </row>
    <row r="594" spans="2:8" x14ac:dyDescent="0.4">
      <c r="B594" s="11">
        <v>591</v>
      </c>
      <c r="C594">
        <v>190124.4788933043</v>
      </c>
      <c r="D594">
        <v>218711.75201571241</v>
      </c>
      <c r="E594">
        <v>254679.90070660203</v>
      </c>
      <c r="F594">
        <v>314752.4466553377</v>
      </c>
      <c r="G594">
        <v>347043.75981354684</v>
      </c>
      <c r="H594">
        <v>0.11653116260418028</v>
      </c>
    </row>
    <row r="595" spans="2:8" x14ac:dyDescent="0.4">
      <c r="B595" s="11">
        <v>592</v>
      </c>
      <c r="C595">
        <v>218382.85596525684</v>
      </c>
      <c r="D595">
        <v>240821.22245616373</v>
      </c>
      <c r="E595">
        <v>265753.43661219237</v>
      </c>
      <c r="F595">
        <v>341735.50374176406</v>
      </c>
      <c r="G595">
        <v>398647.54191470449</v>
      </c>
      <c r="H595">
        <v>0.14792051910511161</v>
      </c>
    </row>
    <row r="596" spans="2:8" x14ac:dyDescent="0.4">
      <c r="B596" s="11">
        <v>593</v>
      </c>
      <c r="C596">
        <v>230914.07856865236</v>
      </c>
      <c r="D596">
        <v>249314.47624630044</v>
      </c>
      <c r="E596">
        <v>278256.6862198083</v>
      </c>
      <c r="F596">
        <v>323977.71011729958</v>
      </c>
      <c r="G596">
        <v>355475.26046953042</v>
      </c>
      <c r="H596">
        <v>0.12190446665781041</v>
      </c>
    </row>
    <row r="597" spans="2:8" x14ac:dyDescent="0.4">
      <c r="B597" s="11">
        <v>594</v>
      </c>
      <c r="C597">
        <v>233742.84302081462</v>
      </c>
      <c r="D597">
        <v>300095.44440225576</v>
      </c>
      <c r="E597">
        <v>194970.2847177902</v>
      </c>
      <c r="F597">
        <v>210534.75852650322</v>
      </c>
      <c r="G597">
        <v>200791.08910668574</v>
      </c>
      <c r="H597">
        <v>7.8984042502194818E-4</v>
      </c>
    </row>
    <row r="598" spans="2:8" x14ac:dyDescent="0.4">
      <c r="B598" s="11">
        <v>595</v>
      </c>
      <c r="C598">
        <v>223560.72967005437</v>
      </c>
      <c r="D598">
        <v>250051.98588311029</v>
      </c>
      <c r="E598">
        <v>287669.58484359726</v>
      </c>
      <c r="F598">
        <v>284955.93484604737</v>
      </c>
      <c r="G598">
        <v>328306.68977486202</v>
      </c>
      <c r="H598">
        <v>0.10420560502847898</v>
      </c>
    </row>
    <row r="599" spans="2:8" x14ac:dyDescent="0.4">
      <c r="B599" s="11">
        <v>596</v>
      </c>
      <c r="C599">
        <v>190124.4788933043</v>
      </c>
      <c r="D599">
        <v>218711.75201571241</v>
      </c>
      <c r="E599">
        <v>254679.90070660203</v>
      </c>
      <c r="F599">
        <v>275683.48477246269</v>
      </c>
      <c r="G599">
        <v>340807.1625296764</v>
      </c>
      <c r="H599">
        <v>0.11248904631382484</v>
      </c>
    </row>
    <row r="600" spans="2:8" x14ac:dyDescent="0.4">
      <c r="B600" s="11">
        <v>597</v>
      </c>
      <c r="C600">
        <v>223560.72967005437</v>
      </c>
      <c r="D600">
        <v>260829.04840241559</v>
      </c>
      <c r="E600">
        <v>281573.76720097999</v>
      </c>
      <c r="F600">
        <v>326860.55744483165</v>
      </c>
      <c r="G600">
        <v>364349.28690651141</v>
      </c>
      <c r="H600">
        <v>0.12745076505023278</v>
      </c>
    </row>
    <row r="601" spans="2:8" x14ac:dyDescent="0.4">
      <c r="B601" s="11">
        <v>598</v>
      </c>
      <c r="C601">
        <v>223560.72967005437</v>
      </c>
      <c r="D601">
        <v>257037.23989733349</v>
      </c>
      <c r="E601">
        <v>331536.97229968687</v>
      </c>
      <c r="F601">
        <v>382158.75064138119</v>
      </c>
      <c r="G601">
        <v>366588.35197536525</v>
      </c>
      <c r="H601">
        <v>0.12883309406864263</v>
      </c>
    </row>
    <row r="602" spans="2:8" x14ac:dyDescent="0.4">
      <c r="B602" s="11">
        <v>599</v>
      </c>
      <c r="C602">
        <v>190808.97601049696</v>
      </c>
      <c r="D602">
        <v>219474.06211915601</v>
      </c>
      <c r="E602">
        <v>245354.58887444259</v>
      </c>
      <c r="F602">
        <v>286956.15314491681</v>
      </c>
      <c r="G602">
        <v>337726.44911150722</v>
      </c>
      <c r="H602">
        <v>0.11047047382773711</v>
      </c>
    </row>
    <row r="603" spans="2:8" x14ac:dyDescent="0.4">
      <c r="B603" s="11">
        <v>600</v>
      </c>
      <c r="C603">
        <v>223560.72967005437</v>
      </c>
      <c r="D603">
        <v>250051.98588311029</v>
      </c>
      <c r="E603">
        <v>291584.99102357659</v>
      </c>
      <c r="F603">
        <v>189726.54885455852</v>
      </c>
      <c r="G603">
        <v>209265.07258762073</v>
      </c>
      <c r="H603">
        <v>9.0980119271724114E-3</v>
      </c>
    </row>
    <row r="604" spans="2:8" x14ac:dyDescent="0.4">
      <c r="B604" s="11">
        <v>601</v>
      </c>
      <c r="C604">
        <v>130084.92640988281</v>
      </c>
      <c r="D604">
        <v>167144.63915176003</v>
      </c>
      <c r="E604">
        <v>108686.07141733535</v>
      </c>
      <c r="F604">
        <v>126807.53510699586</v>
      </c>
      <c r="G604">
        <v>147407.59418307504</v>
      </c>
      <c r="H604">
        <v>-5.9198562082947159E-2</v>
      </c>
    </row>
    <row r="605" spans="2:8" x14ac:dyDescent="0.4">
      <c r="B605" s="11">
        <v>602</v>
      </c>
      <c r="C605">
        <v>198975.11194599746</v>
      </c>
      <c r="D605">
        <v>216806.8258604483</v>
      </c>
      <c r="E605">
        <v>242479.09476389206</v>
      </c>
      <c r="F605">
        <v>242403.72324741754</v>
      </c>
      <c r="G605">
        <v>229903.02044398984</v>
      </c>
      <c r="H605">
        <v>2.8259986941059578E-2</v>
      </c>
    </row>
    <row r="606" spans="2:8" x14ac:dyDescent="0.4">
      <c r="B606" s="11">
        <v>603</v>
      </c>
      <c r="C606">
        <v>229877.67405890033</v>
      </c>
      <c r="D606">
        <v>250833.65101895534</v>
      </c>
      <c r="E606">
        <v>237903.15863699291</v>
      </c>
      <c r="F606">
        <v>154683.02522636115</v>
      </c>
      <c r="G606">
        <v>173222.37421814859</v>
      </c>
      <c r="H606">
        <v>-2.8338940423923487E-2</v>
      </c>
    </row>
    <row r="607" spans="2:8" x14ac:dyDescent="0.4">
      <c r="B607" s="11">
        <v>604</v>
      </c>
      <c r="C607">
        <v>233742.84302081462</v>
      </c>
      <c r="D607">
        <v>231358.46971736217</v>
      </c>
      <c r="E607">
        <v>270459.25557112182</v>
      </c>
      <c r="F607">
        <v>357104.44854226324</v>
      </c>
      <c r="G607">
        <v>354505.34725621459</v>
      </c>
      <c r="H607">
        <v>0.12129157476856611</v>
      </c>
    </row>
    <row r="608" spans="2:8" x14ac:dyDescent="0.4">
      <c r="B608" s="11">
        <v>605</v>
      </c>
      <c r="C608">
        <v>190808.97601049696</v>
      </c>
      <c r="D608">
        <v>219474.06211915601</v>
      </c>
      <c r="E608">
        <v>142840.22598807502</v>
      </c>
      <c r="F608">
        <v>157379.73655759482</v>
      </c>
      <c r="G608">
        <v>151150.84768587645</v>
      </c>
      <c r="H608">
        <v>-5.4468246301122791E-2</v>
      </c>
    </row>
    <row r="609" spans="2:8" x14ac:dyDescent="0.4">
      <c r="B609" s="11">
        <v>606</v>
      </c>
      <c r="C609">
        <v>190124.4788933043</v>
      </c>
      <c r="D609">
        <v>218711.75201571241</v>
      </c>
      <c r="E609">
        <v>142139.22021881543</v>
      </c>
      <c r="F609">
        <v>165555.50257983405</v>
      </c>
      <c r="G609">
        <v>204350.54739959509</v>
      </c>
      <c r="H609">
        <v>4.3131795371424975E-3</v>
      </c>
    </row>
    <row r="610" spans="2:8" x14ac:dyDescent="0.4">
      <c r="B610" s="11">
        <v>607</v>
      </c>
      <c r="C610">
        <v>198975.11194599746</v>
      </c>
      <c r="D610">
        <v>129272.0398222659</v>
      </c>
      <c r="E610">
        <v>166482.8286836491</v>
      </c>
      <c r="F610">
        <v>181222.21435369228</v>
      </c>
      <c r="G610">
        <v>210770.11716756749</v>
      </c>
      <c r="H610">
        <v>1.0545350559083566E-2</v>
      </c>
    </row>
    <row r="611" spans="2:8" x14ac:dyDescent="0.4">
      <c r="B611" s="11">
        <v>608</v>
      </c>
      <c r="C611">
        <v>220700.60554138207</v>
      </c>
      <c r="D611">
        <v>291750.09947536129</v>
      </c>
      <c r="E611">
        <v>189532.30862249027</v>
      </c>
      <c r="F611">
        <v>212090.17119288206</v>
      </c>
      <c r="G611">
        <v>246761.23936960555</v>
      </c>
      <c r="H611">
        <v>4.2916142053234241E-2</v>
      </c>
    </row>
    <row r="612" spans="2:8" x14ac:dyDescent="0.4">
      <c r="B612" s="11">
        <v>609</v>
      </c>
      <c r="C612">
        <v>218382.85596525684</v>
      </c>
      <c r="D612">
        <v>240821.22245616373</v>
      </c>
      <c r="E612">
        <v>278052.80032633769</v>
      </c>
      <c r="F612">
        <v>264956.81266113737</v>
      </c>
      <c r="G612">
        <v>292690.39048728161</v>
      </c>
      <c r="H612">
        <v>7.9134789468518818E-2</v>
      </c>
    </row>
    <row r="613" spans="2:8" x14ac:dyDescent="0.4">
      <c r="B613" s="11">
        <v>610</v>
      </c>
      <c r="C613">
        <v>130084.92640988281</v>
      </c>
      <c r="D613">
        <v>123681.78685826875</v>
      </c>
      <c r="E613">
        <v>134687.24557243081</v>
      </c>
      <c r="F613">
        <v>155649.17629876273</v>
      </c>
      <c r="G613">
        <v>151153.94215850756</v>
      </c>
      <c r="H613">
        <v>-5.4464374806892923E-2</v>
      </c>
    </row>
    <row r="614" spans="2:8" x14ac:dyDescent="0.4">
      <c r="B614" s="11">
        <v>611</v>
      </c>
      <c r="C614">
        <v>190808.97601049696</v>
      </c>
      <c r="D614">
        <v>252815.06784974385</v>
      </c>
      <c r="E614">
        <v>291866.06079822767</v>
      </c>
      <c r="F614">
        <v>337014.97994476871</v>
      </c>
      <c r="G614">
        <v>391567.96315468824</v>
      </c>
      <c r="H614">
        <v>0.14381406153822462</v>
      </c>
    </row>
    <row r="615" spans="2:8" x14ac:dyDescent="0.4">
      <c r="B615" s="11">
        <v>612</v>
      </c>
      <c r="C615">
        <v>246971.24947545229</v>
      </c>
      <c r="D615">
        <v>284095.91043349646</v>
      </c>
      <c r="E615">
        <v>327875.62899018364</v>
      </c>
      <c r="F615">
        <v>358401.36711450439</v>
      </c>
      <c r="G615">
        <v>421719.86795436824</v>
      </c>
      <c r="H615">
        <v>0.1609106977983521</v>
      </c>
    </row>
    <row r="616" spans="2:8" x14ac:dyDescent="0.4">
      <c r="B616" s="11">
        <v>613</v>
      </c>
      <c r="C616">
        <v>220700.60554138207</v>
      </c>
      <c r="D616">
        <v>257449.46729640514</v>
      </c>
      <c r="E616">
        <v>167460.33859889858</v>
      </c>
      <c r="F616">
        <v>196887.46060876688</v>
      </c>
      <c r="G616">
        <v>258903.66740824666</v>
      </c>
      <c r="H616">
        <v>5.2983682774526697E-2</v>
      </c>
    </row>
    <row r="617" spans="2:8" x14ac:dyDescent="0.4">
      <c r="B617" s="11">
        <v>614</v>
      </c>
      <c r="C617">
        <v>198975.11194599746</v>
      </c>
      <c r="D617">
        <v>219962.25423771146</v>
      </c>
      <c r="E617">
        <v>246277.90737659289</v>
      </c>
      <c r="F617">
        <v>317939.68519566004</v>
      </c>
      <c r="G617">
        <v>343448.67470630107</v>
      </c>
      <c r="H617">
        <v>0.11420825008299884</v>
      </c>
    </row>
    <row r="618" spans="2:8" x14ac:dyDescent="0.4">
      <c r="B618" s="11">
        <v>615</v>
      </c>
      <c r="C618">
        <v>230902.4646606578</v>
      </c>
      <c r="D618">
        <v>297011.7119962296</v>
      </c>
      <c r="E618">
        <v>320840.82325326744</v>
      </c>
      <c r="F618">
        <v>369485.09939048218</v>
      </c>
      <c r="G618">
        <v>426562.34046646353</v>
      </c>
      <c r="H618">
        <v>0.16356460826484009</v>
      </c>
    </row>
    <row r="619" spans="2:8" x14ac:dyDescent="0.4">
      <c r="B619" s="11">
        <v>616</v>
      </c>
      <c r="C619">
        <v>130084.92640988281</v>
      </c>
      <c r="D619">
        <v>129272.0398222659</v>
      </c>
      <c r="E619">
        <v>166482.8286836491</v>
      </c>
      <c r="F619">
        <v>193623.54451538279</v>
      </c>
      <c r="G619">
        <v>213894.24163334537</v>
      </c>
      <c r="H619">
        <v>1.3523491944124943E-2</v>
      </c>
    </row>
    <row r="620" spans="2:8" x14ac:dyDescent="0.4">
      <c r="B620" s="11">
        <v>617</v>
      </c>
      <c r="C620">
        <v>230914.07856865236</v>
      </c>
      <c r="D620">
        <v>249314.47624630044</v>
      </c>
      <c r="E620">
        <v>290948.50719707692</v>
      </c>
      <c r="F620">
        <v>356427.38446885638</v>
      </c>
      <c r="G620">
        <v>438016.06265237817</v>
      </c>
      <c r="H620">
        <v>0.16974718372671038</v>
      </c>
    </row>
    <row r="621" spans="2:8" x14ac:dyDescent="0.4">
      <c r="B621" s="11">
        <v>618</v>
      </c>
      <c r="C621">
        <v>246971.24947545229</v>
      </c>
      <c r="D621">
        <v>160417.70710147693</v>
      </c>
      <c r="E621">
        <v>153322.36125867639</v>
      </c>
      <c r="F621">
        <v>171776.1417955189</v>
      </c>
      <c r="G621">
        <v>222005.10929076429</v>
      </c>
      <c r="H621">
        <v>2.1096046714011774E-2</v>
      </c>
    </row>
    <row r="622" spans="2:8" x14ac:dyDescent="0.4">
      <c r="B622" s="11">
        <v>619</v>
      </c>
      <c r="C622">
        <v>215894.89414355188</v>
      </c>
      <c r="D622">
        <v>277959.68939944182</v>
      </c>
      <c r="E622">
        <v>344127.1520890746</v>
      </c>
      <c r="F622">
        <v>374494.67575926799</v>
      </c>
      <c r="G622">
        <v>496725.86752929748</v>
      </c>
      <c r="H622">
        <v>0.19954724119852618</v>
      </c>
    </row>
    <row r="623" spans="2:8" x14ac:dyDescent="0.4">
      <c r="B623" s="11">
        <v>620</v>
      </c>
      <c r="C623">
        <v>257324.80944832662</v>
      </c>
      <c r="D623">
        <v>332000.0063610035</v>
      </c>
      <c r="E623">
        <v>371838.99530819274</v>
      </c>
      <c r="F623">
        <v>428748.67170409829</v>
      </c>
      <c r="G623">
        <v>498205.0525539706</v>
      </c>
      <c r="H623">
        <v>0.20026081086890923</v>
      </c>
    </row>
    <row r="624" spans="2:8" x14ac:dyDescent="0.4">
      <c r="B624" s="11">
        <v>621</v>
      </c>
      <c r="C624">
        <v>220700.60554138207</v>
      </c>
      <c r="D624">
        <v>257968.01200488518</v>
      </c>
      <c r="E624">
        <v>287965.94489361986</v>
      </c>
      <c r="F624">
        <v>355238.6147196914</v>
      </c>
      <c r="G624">
        <v>383327.60596143216</v>
      </c>
      <c r="H624">
        <v>0.13895881512745034</v>
      </c>
    </row>
    <row r="625" spans="2:8" x14ac:dyDescent="0.4">
      <c r="B625" s="11">
        <v>622</v>
      </c>
      <c r="C625">
        <v>215894.89414355188</v>
      </c>
      <c r="D625">
        <v>248203.99944949261</v>
      </c>
      <c r="E625">
        <v>273911.20703294483</v>
      </c>
      <c r="F625">
        <v>262027.47311804863</v>
      </c>
      <c r="G625">
        <v>301826.24092615588</v>
      </c>
      <c r="H625">
        <v>8.5788905705237894E-2</v>
      </c>
    </row>
    <row r="626" spans="2:8" x14ac:dyDescent="0.4">
      <c r="B626" s="11">
        <v>623</v>
      </c>
      <c r="C626">
        <v>218382.85596525684</v>
      </c>
      <c r="D626">
        <v>256302.73928466489</v>
      </c>
      <c r="E626">
        <v>301915.41705105</v>
      </c>
      <c r="F626">
        <v>282903.00426966493</v>
      </c>
      <c r="G626">
        <v>270997.9487086779</v>
      </c>
      <c r="H626">
        <v>6.264254943619485E-2</v>
      </c>
    </row>
    <row r="627" spans="2:8" x14ac:dyDescent="0.4">
      <c r="B627" s="11">
        <v>624</v>
      </c>
      <c r="C627">
        <v>233742.84302081462</v>
      </c>
      <c r="D627">
        <v>222111.07400860454</v>
      </c>
      <c r="E627">
        <v>220566.75324040116</v>
      </c>
      <c r="F627">
        <v>253424.934087987</v>
      </c>
      <c r="G627">
        <v>335486.92239584267</v>
      </c>
      <c r="H627">
        <v>0.10899380465906217</v>
      </c>
    </row>
    <row r="628" spans="2:8" x14ac:dyDescent="0.4">
      <c r="B628" s="11">
        <v>625</v>
      </c>
      <c r="C628">
        <v>233742.84302081462</v>
      </c>
      <c r="D628">
        <v>274989.5468961497</v>
      </c>
      <c r="E628">
        <v>179100.23941888113</v>
      </c>
      <c r="F628">
        <v>219570.78476945756</v>
      </c>
      <c r="G628">
        <v>207946.40007107088</v>
      </c>
      <c r="H628">
        <v>7.8230389053612903E-3</v>
      </c>
    </row>
    <row r="629" spans="2:8" x14ac:dyDescent="0.4">
      <c r="B629" s="11">
        <v>626</v>
      </c>
      <c r="C629">
        <v>223560.72967005437</v>
      </c>
      <c r="D629">
        <v>261170.18654969573</v>
      </c>
      <c r="E629">
        <v>306822.1709809833</v>
      </c>
      <c r="F629">
        <v>290208.42190529482</v>
      </c>
      <c r="G629">
        <v>372384.19077306829</v>
      </c>
      <c r="H629">
        <v>0.13238015019881844</v>
      </c>
    </row>
    <row r="630" spans="2:8" x14ac:dyDescent="0.4">
      <c r="B630" s="11">
        <v>627</v>
      </c>
      <c r="C630">
        <v>215894.89414355188</v>
      </c>
      <c r="D630">
        <v>233138.77060454764</v>
      </c>
      <c r="E630">
        <v>272336.8511223683</v>
      </c>
      <c r="F630">
        <v>313037.62716135394</v>
      </c>
      <c r="G630">
        <v>367105.36154836492</v>
      </c>
      <c r="H630">
        <v>0.12915131943201796</v>
      </c>
    </row>
    <row r="631" spans="2:8" x14ac:dyDescent="0.4">
      <c r="B631" s="11">
        <v>628</v>
      </c>
      <c r="C631">
        <v>190124.4788933043</v>
      </c>
      <c r="D631">
        <v>252571.96770850473</v>
      </c>
      <c r="E631">
        <v>327173.78837527841</v>
      </c>
      <c r="F631">
        <v>361180.75812697673</v>
      </c>
      <c r="G631">
        <v>398920.93918135524</v>
      </c>
      <c r="H631">
        <v>0.14807792746264004</v>
      </c>
    </row>
    <row r="632" spans="2:8" x14ac:dyDescent="0.4">
      <c r="B632" s="11">
        <v>629</v>
      </c>
      <c r="C632">
        <v>230902.4646606578</v>
      </c>
      <c r="D632">
        <v>297011.7119962296</v>
      </c>
      <c r="E632">
        <v>393408.9222373169</v>
      </c>
      <c r="F632">
        <v>425283.78687478357</v>
      </c>
      <c r="G632">
        <v>489163.68908228131</v>
      </c>
      <c r="H632">
        <v>0.1958724012065951</v>
      </c>
    </row>
    <row r="633" spans="2:8" x14ac:dyDescent="0.4">
      <c r="B633" s="11">
        <v>630</v>
      </c>
      <c r="C633">
        <v>220700.60554138207</v>
      </c>
      <c r="D633">
        <v>238222.97111299483</v>
      </c>
      <c r="E633">
        <v>278206.80363794731</v>
      </c>
      <c r="F633">
        <v>310644.47539756686</v>
      </c>
      <c r="G633">
        <v>399297.33733819582</v>
      </c>
      <c r="H633">
        <v>0.14829449739972755</v>
      </c>
    </row>
    <row r="634" spans="2:8" x14ac:dyDescent="0.4">
      <c r="B634" s="11">
        <v>631</v>
      </c>
      <c r="C634">
        <v>190808.97601049696</v>
      </c>
      <c r="D634">
        <v>246153.19520169953</v>
      </c>
      <c r="E634">
        <v>159851.09571476909</v>
      </c>
      <c r="F634">
        <v>103912.06772360374</v>
      </c>
      <c r="G634">
        <v>113119.65917871719</v>
      </c>
      <c r="H634">
        <v>-0.10771905520962866</v>
      </c>
    </row>
    <row r="635" spans="2:8" x14ac:dyDescent="0.4">
      <c r="B635" s="11">
        <v>632</v>
      </c>
      <c r="C635">
        <v>130084.92640988281</v>
      </c>
      <c r="D635">
        <v>142118.89085430233</v>
      </c>
      <c r="E635">
        <v>163051.87777599192</v>
      </c>
      <c r="F635">
        <v>106108.83912547377</v>
      </c>
      <c r="G635">
        <v>118491.14524715365</v>
      </c>
      <c r="H635">
        <v>-9.9401580883787033E-2</v>
      </c>
    </row>
    <row r="636" spans="2:8" x14ac:dyDescent="0.4">
      <c r="B636" s="11">
        <v>633</v>
      </c>
      <c r="C636">
        <v>198975.11194599746</v>
      </c>
      <c r="D636">
        <v>129272.0398222659</v>
      </c>
      <c r="E636">
        <v>140921.66746063891</v>
      </c>
      <c r="F636">
        <v>155687.57454492614</v>
      </c>
      <c r="G636">
        <v>147454.47796347356</v>
      </c>
      <c r="H636">
        <v>-5.9138724300813461E-2</v>
      </c>
    </row>
    <row r="637" spans="2:8" x14ac:dyDescent="0.4">
      <c r="B637" s="11">
        <v>634</v>
      </c>
      <c r="C637">
        <v>190124.4788933043</v>
      </c>
      <c r="D637">
        <v>220839.15755056206</v>
      </c>
      <c r="E637">
        <v>292531.76913727139</v>
      </c>
      <c r="F637">
        <v>340736.35409024981</v>
      </c>
      <c r="G637">
        <v>399356.12638095091</v>
      </c>
      <c r="H637">
        <v>0.14832830837349498</v>
      </c>
    </row>
    <row r="638" spans="2:8" x14ac:dyDescent="0.4">
      <c r="B638" s="11">
        <v>635</v>
      </c>
      <c r="C638">
        <v>130084.92640988281</v>
      </c>
      <c r="D638">
        <v>140407.580897142</v>
      </c>
      <c r="E638">
        <v>173200.36156393893</v>
      </c>
      <c r="F638">
        <v>223223.99106607601</v>
      </c>
      <c r="G638">
        <v>222904.5801527389</v>
      </c>
      <c r="H638">
        <v>2.1922118951854586E-2</v>
      </c>
    </row>
    <row r="639" spans="2:8" x14ac:dyDescent="0.4">
      <c r="B639" s="11">
        <v>636</v>
      </c>
      <c r="C639">
        <v>230914.07856865236</v>
      </c>
      <c r="D639">
        <v>219667.88144211235</v>
      </c>
      <c r="E639">
        <v>252437.60145595102</v>
      </c>
      <c r="F639">
        <v>273401.66658761131</v>
      </c>
      <c r="G639">
        <v>262906.02541085298</v>
      </c>
      <c r="H639">
        <v>5.6219323882510386E-2</v>
      </c>
    </row>
    <row r="640" spans="2:8" x14ac:dyDescent="0.4">
      <c r="B640" s="11">
        <v>637</v>
      </c>
      <c r="C640">
        <v>229877.67405890033</v>
      </c>
      <c r="D640">
        <v>219484.09466665192</v>
      </c>
      <c r="E640">
        <v>238930.81973799525</v>
      </c>
      <c r="F640">
        <v>274972.96127012966</v>
      </c>
      <c r="G640">
        <v>317287.1901258126</v>
      </c>
      <c r="H640">
        <v>9.6691578651737942E-2</v>
      </c>
    </row>
    <row r="641" spans="2:8" x14ac:dyDescent="0.4">
      <c r="B641" s="11">
        <v>638</v>
      </c>
      <c r="C641">
        <v>190808.97601049696</v>
      </c>
      <c r="D641">
        <v>246153.19520169953</v>
      </c>
      <c r="E641">
        <v>245984.06750994435</v>
      </c>
      <c r="F641">
        <v>283938.29229475465</v>
      </c>
      <c r="G641">
        <v>273486.19168247265</v>
      </c>
      <c r="H641">
        <v>6.4586811349968354E-2</v>
      </c>
    </row>
    <row r="642" spans="2:8" x14ac:dyDescent="0.4">
      <c r="B642" s="11">
        <v>639</v>
      </c>
      <c r="C642">
        <v>223560.72967005437</v>
      </c>
      <c r="D642">
        <v>246809.31414438615</v>
      </c>
      <c r="E642">
        <v>287435.89218861837</v>
      </c>
      <c r="F642">
        <v>316983.02963074262</v>
      </c>
      <c r="G642">
        <v>342153.42072851141</v>
      </c>
      <c r="H642">
        <v>0.11336657282886597</v>
      </c>
    </row>
    <row r="643" spans="2:8" x14ac:dyDescent="0.4">
      <c r="B643" s="11">
        <v>640</v>
      </c>
      <c r="C643">
        <v>198975.11194599746</v>
      </c>
      <c r="D643">
        <v>246413.39698954765</v>
      </c>
      <c r="E643">
        <v>284359.07405831577</v>
      </c>
      <c r="F643">
        <v>307013.15418341337</v>
      </c>
      <c r="G643">
        <v>333997.83572762797</v>
      </c>
      <c r="H643">
        <v>0.10800757983726417</v>
      </c>
    </row>
    <row r="644" spans="2:8" x14ac:dyDescent="0.4">
      <c r="B644" s="11">
        <v>641</v>
      </c>
      <c r="C644">
        <v>230914.07856865236</v>
      </c>
      <c r="D644">
        <v>219474.06211915601</v>
      </c>
      <c r="E644">
        <v>270720.24669357011</v>
      </c>
      <c r="F644">
        <v>315807.12974559813</v>
      </c>
      <c r="G644">
        <v>389404.33658960852</v>
      </c>
      <c r="H644">
        <v>0.14254721912762158</v>
      </c>
    </row>
    <row r="645" spans="2:8" x14ac:dyDescent="0.4">
      <c r="B645" s="11">
        <v>642</v>
      </c>
      <c r="C645">
        <v>130084.92640988281</v>
      </c>
      <c r="D645">
        <v>160417.70710147693</v>
      </c>
      <c r="E645">
        <v>206612.70416199544</v>
      </c>
      <c r="F645">
        <v>231331.43729937208</v>
      </c>
      <c r="G645">
        <v>259151.23468745252</v>
      </c>
      <c r="H645">
        <v>5.3184981317099256E-2</v>
      </c>
    </row>
    <row r="646" spans="2:8" x14ac:dyDescent="0.4">
      <c r="B646" s="11">
        <v>643</v>
      </c>
      <c r="C646">
        <v>230914.07856865236</v>
      </c>
      <c r="D646">
        <v>271825.28773961362</v>
      </c>
      <c r="E646">
        <v>298667.10038796766</v>
      </c>
      <c r="F646">
        <v>352982.86564875359</v>
      </c>
      <c r="G646">
        <v>230204.61630450535</v>
      </c>
      <c r="H646">
        <v>2.8529627898753906E-2</v>
      </c>
    </row>
    <row r="647" spans="2:8" x14ac:dyDescent="0.4">
      <c r="B647" s="11">
        <v>644</v>
      </c>
      <c r="C647">
        <v>215894.89414355188</v>
      </c>
      <c r="D647">
        <v>214764.40728748482</v>
      </c>
      <c r="E647">
        <v>249672.92379340925</v>
      </c>
      <c r="F647">
        <v>272484.02782940882</v>
      </c>
      <c r="G647">
        <v>259420.10353031303</v>
      </c>
      <c r="H647">
        <v>5.3403426107417662E-2</v>
      </c>
    </row>
    <row r="648" spans="2:8" x14ac:dyDescent="0.4">
      <c r="B648" s="11">
        <v>645</v>
      </c>
      <c r="C648">
        <v>218382.85596525684</v>
      </c>
      <c r="D648">
        <v>238776.58281604887</v>
      </c>
      <c r="E648">
        <v>277360.74670649035</v>
      </c>
      <c r="F648">
        <v>364887.61329384457</v>
      </c>
      <c r="G648">
        <v>345853.47391978605</v>
      </c>
      <c r="H648">
        <v>0.11576421706568651</v>
      </c>
    </row>
    <row r="649" spans="2:8" x14ac:dyDescent="0.4">
      <c r="B649" s="11">
        <v>646</v>
      </c>
      <c r="C649">
        <v>234087.49997805891</v>
      </c>
      <c r="D649">
        <v>300178.9272831853</v>
      </c>
      <c r="E649">
        <v>396627.45666968229</v>
      </c>
      <c r="F649">
        <v>394607.50735249824</v>
      </c>
      <c r="G649">
        <v>375549.5317416811</v>
      </c>
      <c r="H649">
        <v>0.13429872999505199</v>
      </c>
    </row>
    <row r="650" spans="2:8" x14ac:dyDescent="0.4">
      <c r="B650" s="11">
        <v>647</v>
      </c>
      <c r="C650">
        <v>230914.07856865236</v>
      </c>
      <c r="D650">
        <v>150368.54090476834</v>
      </c>
      <c r="E650">
        <v>142840.22598807502</v>
      </c>
      <c r="F650">
        <v>183617.19176593827</v>
      </c>
      <c r="G650">
        <v>214266.38716955678</v>
      </c>
      <c r="H650">
        <v>1.3875924080305468E-2</v>
      </c>
    </row>
    <row r="651" spans="2:8" x14ac:dyDescent="0.4">
      <c r="B651" s="11">
        <v>648</v>
      </c>
      <c r="C651">
        <v>198975.11194599746</v>
      </c>
      <c r="D651">
        <v>222701.39781087803</v>
      </c>
      <c r="E651">
        <v>256312.79796303916</v>
      </c>
      <c r="F651">
        <v>287093.71179673634</v>
      </c>
      <c r="G651">
        <v>321732.12835463154</v>
      </c>
      <c r="H651">
        <v>9.9747256572064957E-2</v>
      </c>
    </row>
    <row r="652" spans="2:8" x14ac:dyDescent="0.4">
      <c r="B652" s="11">
        <v>649</v>
      </c>
      <c r="C652">
        <v>234087.49997805891</v>
      </c>
      <c r="D652">
        <v>274989.5468961497</v>
      </c>
      <c r="E652">
        <v>179100.23941888113</v>
      </c>
      <c r="F652">
        <v>219570.78476945756</v>
      </c>
      <c r="G652">
        <v>142943.57846590175</v>
      </c>
      <c r="H652">
        <v>-6.496701670628624E-2</v>
      </c>
    </row>
    <row r="653" spans="2:8" x14ac:dyDescent="0.4">
      <c r="B653" s="11">
        <v>650</v>
      </c>
      <c r="C653">
        <v>218382.85596525684</v>
      </c>
      <c r="D653">
        <v>207845.65896984312</v>
      </c>
      <c r="E653">
        <v>229444.72492665244</v>
      </c>
      <c r="F653">
        <v>295683.8520456308</v>
      </c>
      <c r="G653">
        <v>343670.70737694332</v>
      </c>
      <c r="H653">
        <v>0.11435227549535609</v>
      </c>
    </row>
    <row r="654" spans="2:8" x14ac:dyDescent="0.4">
      <c r="B654" s="11">
        <v>651</v>
      </c>
      <c r="C654">
        <v>218382.85596525684</v>
      </c>
      <c r="D654">
        <v>243895.44619932148</v>
      </c>
      <c r="E654">
        <v>263256.09225052415</v>
      </c>
      <c r="F654">
        <v>303971.28489915119</v>
      </c>
      <c r="G654">
        <v>331933.11377922789</v>
      </c>
      <c r="H654">
        <v>0.10663427417739291</v>
      </c>
    </row>
    <row r="655" spans="2:8" x14ac:dyDescent="0.4">
      <c r="B655" s="11">
        <v>652</v>
      </c>
      <c r="C655">
        <v>230902.4646606578</v>
      </c>
      <c r="D655">
        <v>254813.47095582617</v>
      </c>
      <c r="E655">
        <v>281387.89831776946</v>
      </c>
      <c r="F655">
        <v>328449.06320676242</v>
      </c>
      <c r="G655">
        <v>312506.77133978502</v>
      </c>
      <c r="H655">
        <v>9.3366812158921508E-2</v>
      </c>
    </row>
    <row r="656" spans="2:8" x14ac:dyDescent="0.4">
      <c r="B656" s="11">
        <v>653</v>
      </c>
      <c r="C656">
        <v>190124.4788933043</v>
      </c>
      <c r="D656">
        <v>220839.15755056206</v>
      </c>
      <c r="E656">
        <v>218763.24279172794</v>
      </c>
      <c r="F656">
        <v>142252.84224079523</v>
      </c>
      <c r="G656">
        <v>136587.70399083293</v>
      </c>
      <c r="H656">
        <v>-7.343408123590256E-2</v>
      </c>
    </row>
    <row r="657" spans="2:8" x14ac:dyDescent="0.4">
      <c r="B657" s="11">
        <v>654</v>
      </c>
      <c r="C657">
        <v>230902.4646606578</v>
      </c>
      <c r="D657">
        <v>285034.80960914167</v>
      </c>
      <c r="E657">
        <v>271574.63536215684</v>
      </c>
      <c r="F657">
        <v>295178.38673724054</v>
      </c>
      <c r="G657">
        <v>343694.90919387643</v>
      </c>
      <c r="H657">
        <v>0.11436796993164888</v>
      </c>
    </row>
    <row r="658" spans="2:8" x14ac:dyDescent="0.4">
      <c r="B658" s="11">
        <v>655</v>
      </c>
      <c r="C658">
        <v>190124.4788933043</v>
      </c>
      <c r="D658">
        <v>252571.96770850473</v>
      </c>
      <c r="E658">
        <v>291451.48888015933</v>
      </c>
      <c r="F658">
        <v>376680.17733218352</v>
      </c>
      <c r="G658">
        <v>371124.78229180013</v>
      </c>
      <c r="H658">
        <v>0.1316131668519529</v>
      </c>
    </row>
    <row r="659" spans="2:8" x14ac:dyDescent="0.4">
      <c r="B659" s="11">
        <v>656</v>
      </c>
      <c r="C659">
        <v>257324.80944832662</v>
      </c>
      <c r="D659">
        <v>318496.5485441208</v>
      </c>
      <c r="E659">
        <v>370662.0778650908</v>
      </c>
      <c r="F659">
        <v>354035.98921733547</v>
      </c>
      <c r="G659">
        <v>382826.10907619674</v>
      </c>
      <c r="H659">
        <v>0.13866064540004674</v>
      </c>
    </row>
    <row r="660" spans="2:8" x14ac:dyDescent="0.4">
      <c r="B660" s="11">
        <v>657</v>
      </c>
      <c r="C660">
        <v>257324.80944832662</v>
      </c>
      <c r="D660">
        <v>296214.62049817882</v>
      </c>
      <c r="E660">
        <v>382719.21987414412</v>
      </c>
      <c r="F660">
        <v>441501.97616564104</v>
      </c>
      <c r="G660">
        <v>423954.01403116662</v>
      </c>
      <c r="H660">
        <v>0.16213813124040288</v>
      </c>
    </row>
    <row r="661" spans="2:8" x14ac:dyDescent="0.4">
      <c r="B661" s="11">
        <v>658</v>
      </c>
      <c r="C661">
        <v>257324.80944832662</v>
      </c>
      <c r="D661">
        <v>287930.37725331634</v>
      </c>
      <c r="E661">
        <v>381759.34676012857</v>
      </c>
      <c r="F661">
        <v>421703.76134166773</v>
      </c>
      <c r="G661">
        <v>483189.39865812444</v>
      </c>
      <c r="H661">
        <v>0.19293692164706777</v>
      </c>
    </row>
    <row r="662" spans="2:8" x14ac:dyDescent="0.4">
      <c r="B662" s="11">
        <v>659</v>
      </c>
      <c r="C662">
        <v>215894.89414355188</v>
      </c>
      <c r="D662">
        <v>249259.78092254483</v>
      </c>
      <c r="E662">
        <v>237790.46421015466</v>
      </c>
      <c r="F662">
        <v>307479.22335000313</v>
      </c>
      <c r="G662">
        <v>354473.21419139957</v>
      </c>
      <c r="H662">
        <v>0.12127124681495416</v>
      </c>
    </row>
    <row r="663" spans="2:8" x14ac:dyDescent="0.4">
      <c r="B663" s="11">
        <v>660</v>
      </c>
      <c r="C663">
        <v>223560.72967005437</v>
      </c>
      <c r="D663">
        <v>261170.18654969573</v>
      </c>
      <c r="E663">
        <v>287965.94489361986</v>
      </c>
      <c r="F663">
        <v>187384.74142123648</v>
      </c>
      <c r="G663">
        <v>220011.21640159169</v>
      </c>
      <c r="H663">
        <v>1.9255269243019235E-2</v>
      </c>
    </row>
    <row r="664" spans="2:8" x14ac:dyDescent="0.4">
      <c r="B664" s="11">
        <v>661</v>
      </c>
      <c r="C664">
        <v>230914.07856865236</v>
      </c>
      <c r="D664">
        <v>219474.06211915601</v>
      </c>
      <c r="E664">
        <v>282490.56720978324</v>
      </c>
      <c r="F664">
        <v>272624.27144648839</v>
      </c>
      <c r="G664">
        <v>177255.82025323165</v>
      </c>
      <c r="H664">
        <v>-2.3855522260308293E-2</v>
      </c>
    </row>
    <row r="665" spans="2:8" x14ac:dyDescent="0.4">
      <c r="B665" s="11">
        <v>662</v>
      </c>
      <c r="C665">
        <v>229877.67405890033</v>
      </c>
      <c r="D665">
        <v>218711.75201571241</v>
      </c>
      <c r="E665">
        <v>290886.82439918572</v>
      </c>
      <c r="F665">
        <v>321031.27433665673</v>
      </c>
      <c r="G665">
        <v>427942.27255516418</v>
      </c>
      <c r="H665">
        <v>0.16431646388315535</v>
      </c>
    </row>
    <row r="666" spans="2:8" x14ac:dyDescent="0.4">
      <c r="B666" s="11">
        <v>663</v>
      </c>
      <c r="C666">
        <v>230914.07856865236</v>
      </c>
      <c r="D666">
        <v>271903.89642855281</v>
      </c>
      <c r="E666">
        <v>358174.22494083073</v>
      </c>
      <c r="F666">
        <v>423839.74111534446</v>
      </c>
      <c r="G666">
        <v>488930.14850447397</v>
      </c>
      <c r="H666">
        <v>0.19575819073331147</v>
      </c>
    </row>
    <row r="667" spans="2:8" x14ac:dyDescent="0.4">
      <c r="B667" s="11">
        <v>664</v>
      </c>
      <c r="C667">
        <v>218382.85596525684</v>
      </c>
      <c r="D667">
        <v>142118.89085430233</v>
      </c>
      <c r="E667">
        <v>153337.6966606949</v>
      </c>
      <c r="F667">
        <v>179976.33565958185</v>
      </c>
      <c r="G667">
        <v>212067.06183879043</v>
      </c>
      <c r="H667">
        <v>1.1785950880604634E-2</v>
      </c>
    </row>
    <row r="668" spans="2:8" x14ac:dyDescent="0.4">
      <c r="B668" s="11">
        <v>665</v>
      </c>
      <c r="C668">
        <v>264330.85567454738</v>
      </c>
      <c r="D668">
        <v>308517.3549412493</v>
      </c>
      <c r="E668">
        <v>362189.33072054095</v>
      </c>
      <c r="F668">
        <v>427976.14885439823</v>
      </c>
      <c r="G668">
        <v>404307.40568906069</v>
      </c>
      <c r="H668">
        <v>0.15116172192112387</v>
      </c>
    </row>
    <row r="669" spans="2:8" x14ac:dyDescent="0.4">
      <c r="B669" s="11">
        <v>666</v>
      </c>
      <c r="C669">
        <v>229877.67405890033</v>
      </c>
      <c r="D669">
        <v>265109.7991979142</v>
      </c>
      <c r="E669">
        <v>290082.59133746999</v>
      </c>
      <c r="F669">
        <v>313144.11539438559</v>
      </c>
      <c r="G669">
        <v>343037.37797105208</v>
      </c>
      <c r="H669">
        <v>0.11394125828611301</v>
      </c>
    </row>
    <row r="670" spans="2:8" x14ac:dyDescent="0.4">
      <c r="B670" s="11">
        <v>667</v>
      </c>
      <c r="C670">
        <v>220700.60554138207</v>
      </c>
      <c r="D670">
        <v>284100.17477212677</v>
      </c>
      <c r="E670">
        <v>271996.24273496709</v>
      </c>
      <c r="F670">
        <v>294084.14383195451</v>
      </c>
      <c r="G670">
        <v>336892.60306392086</v>
      </c>
      <c r="H670">
        <v>0.1099215815192196</v>
      </c>
    </row>
    <row r="671" spans="2:8" x14ac:dyDescent="0.4">
      <c r="B671" s="11">
        <v>668</v>
      </c>
      <c r="C671">
        <v>223560.72967005437</v>
      </c>
      <c r="D671">
        <v>287930.37725331634</v>
      </c>
      <c r="E671">
        <v>335257.79405373376</v>
      </c>
      <c r="F671">
        <v>320087.45273136871</v>
      </c>
      <c r="G671">
        <v>307236.9681058781</v>
      </c>
      <c r="H671">
        <v>8.9654194631710649E-2</v>
      </c>
    </row>
    <row r="672" spans="2:8" x14ac:dyDescent="0.4">
      <c r="B672" s="11">
        <v>669</v>
      </c>
      <c r="C672">
        <v>220700.60554138207</v>
      </c>
      <c r="D672">
        <v>209762.89864074369</v>
      </c>
      <c r="E672">
        <v>243937.52861881116</v>
      </c>
      <c r="F672">
        <v>285244.00168673258</v>
      </c>
      <c r="G672">
        <v>185639.52031493545</v>
      </c>
      <c r="H672">
        <v>-1.4791640040628273E-2</v>
      </c>
    </row>
    <row r="673" spans="2:8" x14ac:dyDescent="0.4">
      <c r="B673" s="11">
        <v>670</v>
      </c>
      <c r="C673">
        <v>234087.49997805891</v>
      </c>
      <c r="D673">
        <v>257968.01200488518</v>
      </c>
      <c r="E673">
        <v>278206.80363794736</v>
      </c>
      <c r="F673">
        <v>181054.61452860976</v>
      </c>
      <c r="G673">
        <v>212828.47777023225</v>
      </c>
      <c r="H673">
        <v>1.25114627963403E-2</v>
      </c>
    </row>
    <row r="674" spans="2:8" x14ac:dyDescent="0.4">
      <c r="B674" s="11">
        <v>671</v>
      </c>
      <c r="C674">
        <v>234087.49997805891</v>
      </c>
      <c r="D674">
        <v>268736.85961497948</v>
      </c>
      <c r="E674">
        <v>296210.65096135373</v>
      </c>
      <c r="F674">
        <v>341821.5407136837</v>
      </c>
      <c r="G674">
        <v>395244.79890685074</v>
      </c>
      <c r="H674">
        <v>0.14595412860002721</v>
      </c>
    </row>
    <row r="675" spans="2:8" x14ac:dyDescent="0.4">
      <c r="B675" s="11">
        <v>672</v>
      </c>
      <c r="C675">
        <v>229877.67405890033</v>
      </c>
      <c r="D675">
        <v>248203.99944949261</v>
      </c>
      <c r="E675">
        <v>277608.72881146969</v>
      </c>
      <c r="F675">
        <v>276789.08996249549</v>
      </c>
      <c r="G675">
        <v>357954.86871245247</v>
      </c>
      <c r="H675">
        <v>0.12346528071050367</v>
      </c>
    </row>
    <row r="676" spans="2:8" x14ac:dyDescent="0.4">
      <c r="B676" s="11">
        <v>673</v>
      </c>
      <c r="C676">
        <v>190124.4788933043</v>
      </c>
      <c r="D676">
        <v>183035.14779954997</v>
      </c>
      <c r="E676">
        <v>179976.12174866282</v>
      </c>
      <c r="F676">
        <v>175888.01780738673</v>
      </c>
      <c r="G676">
        <v>218648.88330318479</v>
      </c>
      <c r="H676">
        <v>1.7989863503131254E-2</v>
      </c>
    </row>
    <row r="677" spans="2:8" x14ac:dyDescent="0.4">
      <c r="B677" s="11">
        <v>674</v>
      </c>
      <c r="C677">
        <v>264330.85567454738</v>
      </c>
      <c r="D677">
        <v>285547.66359311459</v>
      </c>
      <c r="E677">
        <v>353341.56172384048</v>
      </c>
      <c r="F677">
        <v>469154.99009515491</v>
      </c>
      <c r="G677">
        <v>582714.98804406344</v>
      </c>
      <c r="H677">
        <v>0.23846928044122917</v>
      </c>
    </row>
    <row r="678" spans="2:8" x14ac:dyDescent="0.4">
      <c r="B678" s="11">
        <v>675</v>
      </c>
      <c r="C678">
        <v>218382.85596525684</v>
      </c>
      <c r="D678">
        <v>256302.73928466489</v>
      </c>
      <c r="E678">
        <v>294012.45910053706</v>
      </c>
      <c r="F678">
        <v>290988.30848603148</v>
      </c>
      <c r="G678">
        <v>321169.32345125423</v>
      </c>
      <c r="H678">
        <v>9.9362230250445327E-2</v>
      </c>
    </row>
    <row r="679" spans="2:8" x14ac:dyDescent="0.4">
      <c r="B679" s="11">
        <v>676</v>
      </c>
      <c r="C679">
        <v>218382.85596525684</v>
      </c>
      <c r="D679">
        <v>142118.89085430233</v>
      </c>
      <c r="E679">
        <v>155481.3801349795</v>
      </c>
      <c r="F679">
        <v>183199.69152983365</v>
      </c>
      <c r="G679">
        <v>172851.0455300124</v>
      </c>
      <c r="H679">
        <v>-2.8755878944202506E-2</v>
      </c>
    </row>
    <row r="680" spans="2:8" x14ac:dyDescent="0.4">
      <c r="B680" s="11">
        <v>677</v>
      </c>
      <c r="C680">
        <v>198975.11194599746</v>
      </c>
      <c r="D680">
        <v>189026.94481805153</v>
      </c>
      <c r="E680">
        <v>182391.78567120919</v>
      </c>
      <c r="F680">
        <v>236753.24055110634</v>
      </c>
      <c r="G680">
        <v>308002.41138043278</v>
      </c>
      <c r="H680">
        <v>9.0196602355985922E-2</v>
      </c>
    </row>
    <row r="681" spans="2:8" x14ac:dyDescent="0.4">
      <c r="B681" s="11">
        <v>678</v>
      </c>
      <c r="C681">
        <v>257324.80944832662</v>
      </c>
      <c r="D681">
        <v>245711.32959213451</v>
      </c>
      <c r="E681">
        <v>283801.10717687558</v>
      </c>
      <c r="F681">
        <v>307479.22335000313</v>
      </c>
      <c r="G681">
        <v>345084.13415852387</v>
      </c>
      <c r="H681">
        <v>0.1152673785737397</v>
      </c>
    </row>
    <row r="682" spans="2:8" x14ac:dyDescent="0.4">
      <c r="B682" s="11">
        <v>679</v>
      </c>
      <c r="C682">
        <v>234087.49997805891</v>
      </c>
      <c r="D682">
        <v>275575.50727513514</v>
      </c>
      <c r="E682">
        <v>315936.63464884076</v>
      </c>
      <c r="F682">
        <v>347701.01334025088</v>
      </c>
      <c r="G682">
        <v>457754.0161344388</v>
      </c>
      <c r="H682">
        <v>0.18010441059938787</v>
      </c>
    </row>
    <row r="683" spans="2:8" x14ac:dyDescent="0.4">
      <c r="B683" s="11">
        <v>680</v>
      </c>
      <c r="C683">
        <v>198975.11194599746</v>
      </c>
      <c r="D683">
        <v>256580.32423619906</v>
      </c>
      <c r="E683">
        <v>277118.14388507878</v>
      </c>
      <c r="F683">
        <v>306417.47494062316</v>
      </c>
      <c r="G683">
        <v>353662.03222635156</v>
      </c>
      <c r="H683">
        <v>0.12075758953548688</v>
      </c>
    </row>
    <row r="684" spans="2:8" x14ac:dyDescent="0.4">
      <c r="B684" s="11">
        <v>681</v>
      </c>
      <c r="C684">
        <v>215894.89414355188</v>
      </c>
      <c r="D684">
        <v>249314.47624630044</v>
      </c>
      <c r="E684">
        <v>329276.82726143318</v>
      </c>
      <c r="F684">
        <v>359879.71647296008</v>
      </c>
      <c r="G684">
        <v>355074.96003317303</v>
      </c>
      <c r="H684">
        <v>0.12165167760255757</v>
      </c>
    </row>
    <row r="685" spans="2:8" x14ac:dyDescent="0.4">
      <c r="B685" s="11">
        <v>682</v>
      </c>
      <c r="C685">
        <v>218382.85596525684</v>
      </c>
      <c r="D685">
        <v>250833.65101895534</v>
      </c>
      <c r="E685">
        <v>249320.1913201634</v>
      </c>
      <c r="F685">
        <v>286089.2918740536</v>
      </c>
      <c r="G685">
        <v>353228.21956118045</v>
      </c>
      <c r="H685">
        <v>0.12048250342339717</v>
      </c>
    </row>
    <row r="686" spans="2:8" x14ac:dyDescent="0.4">
      <c r="B686" s="11">
        <v>683</v>
      </c>
      <c r="C686">
        <v>130084.92640988281</v>
      </c>
      <c r="D686">
        <v>140407.580897142</v>
      </c>
      <c r="E686">
        <v>139515.1166921375</v>
      </c>
      <c r="F686">
        <v>161120.98164633097</v>
      </c>
      <c r="G686">
        <v>187244.04155279396</v>
      </c>
      <c r="H686">
        <v>-1.3094425272153098E-2</v>
      </c>
    </row>
    <row r="687" spans="2:8" x14ac:dyDescent="0.4">
      <c r="B687" s="11">
        <v>684</v>
      </c>
      <c r="C687">
        <v>257324.80944832662</v>
      </c>
      <c r="D687">
        <v>297011.7119962296</v>
      </c>
      <c r="E687">
        <v>342887.35625284148</v>
      </c>
      <c r="F687">
        <v>341819.96683356649</v>
      </c>
      <c r="G687">
        <v>371952.7391743554</v>
      </c>
      <c r="H687">
        <v>0.13211762895263712</v>
      </c>
    </row>
    <row r="688" spans="2:8" x14ac:dyDescent="0.4">
      <c r="B688" s="11">
        <v>685</v>
      </c>
      <c r="C688">
        <v>130084.92640988281</v>
      </c>
      <c r="D688">
        <v>143529.28856359312</v>
      </c>
      <c r="E688">
        <v>167460.33859889858</v>
      </c>
      <c r="F688">
        <v>180697.15408219147</v>
      </c>
      <c r="G688">
        <v>201753.46180550399</v>
      </c>
      <c r="H688">
        <v>1.7473446991504993E-3</v>
      </c>
    </row>
    <row r="689" spans="2:8" x14ac:dyDescent="0.4">
      <c r="B689" s="11">
        <v>686</v>
      </c>
      <c r="C689">
        <v>215894.89414355188</v>
      </c>
      <c r="D689">
        <v>249259.78092254483</v>
      </c>
      <c r="E689">
        <v>272075.53830678028</v>
      </c>
      <c r="F689">
        <v>293702.23185444908</v>
      </c>
      <c r="G689">
        <v>343774.25429065729</v>
      </c>
      <c r="H689">
        <v>0.11441941757791829</v>
      </c>
    </row>
    <row r="690" spans="2:8" x14ac:dyDescent="0.4">
      <c r="B690" s="11">
        <v>687</v>
      </c>
      <c r="C690">
        <v>223560.72967005437</v>
      </c>
      <c r="D690">
        <v>222701.39781087803</v>
      </c>
      <c r="E690">
        <v>259171.87932576597</v>
      </c>
      <c r="F690">
        <v>282823.11095872673</v>
      </c>
      <c r="G690">
        <v>266606.78137395513</v>
      </c>
      <c r="H690">
        <v>5.9176262827440596E-2</v>
      </c>
    </row>
    <row r="691" spans="2:8" x14ac:dyDescent="0.4">
      <c r="B691" s="11">
        <v>688</v>
      </c>
      <c r="C691">
        <v>198975.11194599746</v>
      </c>
      <c r="D691">
        <v>231358.46971736217</v>
      </c>
      <c r="E691">
        <v>297859.26176298468</v>
      </c>
      <c r="F691">
        <v>193269.48369946645</v>
      </c>
      <c r="G691">
        <v>225513.38480539367</v>
      </c>
      <c r="H691">
        <v>2.430304923356208E-2</v>
      </c>
    </row>
    <row r="692" spans="2:8" x14ac:dyDescent="0.4">
      <c r="B692" s="11">
        <v>689</v>
      </c>
      <c r="C692">
        <v>233742.84302081462</v>
      </c>
      <c r="D692">
        <v>274989.5468961497</v>
      </c>
      <c r="E692">
        <v>325303.66810846323</v>
      </c>
      <c r="F692">
        <v>384704.63291272346</v>
      </c>
      <c r="G692">
        <v>440055.50800243492</v>
      </c>
      <c r="H692">
        <v>0.17083445194795721</v>
      </c>
    </row>
    <row r="693" spans="2:8" x14ac:dyDescent="0.4">
      <c r="B693" s="11">
        <v>690</v>
      </c>
      <c r="C693">
        <v>218382.85596525684</v>
      </c>
      <c r="D693">
        <v>252133.47081404421</v>
      </c>
      <c r="E693">
        <v>239065.15735377331</v>
      </c>
      <c r="F693">
        <v>274742.48241122783</v>
      </c>
      <c r="G693">
        <v>178695.76222982511</v>
      </c>
      <c r="H693">
        <v>-2.2274703982833932E-2</v>
      </c>
    </row>
    <row r="694" spans="2:8" x14ac:dyDescent="0.4">
      <c r="B694" s="11">
        <v>691</v>
      </c>
      <c r="C694">
        <v>130084.92640988281</v>
      </c>
      <c r="D694">
        <v>140407.580897142</v>
      </c>
      <c r="E694">
        <v>164103.27016157471</v>
      </c>
      <c r="F694">
        <v>210534.75852650322</v>
      </c>
      <c r="G694">
        <v>230054.83590852961</v>
      </c>
      <c r="H694">
        <v>2.8395752491338966E-2</v>
      </c>
    </row>
    <row r="695" spans="2:8" x14ac:dyDescent="0.4">
      <c r="B695" s="11">
        <v>692</v>
      </c>
      <c r="C695">
        <v>233742.84302081462</v>
      </c>
      <c r="D695">
        <v>255839.28901555517</v>
      </c>
      <c r="E695">
        <v>166555.36918650294</v>
      </c>
      <c r="F695">
        <v>108552.96418004183</v>
      </c>
      <c r="G695">
        <v>119159.78545550365</v>
      </c>
      <c r="H695">
        <v>-9.8387460080573752E-2</v>
      </c>
    </row>
    <row r="696" spans="2:8" x14ac:dyDescent="0.4">
      <c r="B696" s="11">
        <v>693</v>
      </c>
      <c r="C696">
        <v>215894.89414355188</v>
      </c>
      <c r="D696">
        <v>140407.580897142</v>
      </c>
      <c r="E696">
        <v>153337.69666069487</v>
      </c>
      <c r="F696">
        <v>171261.40395963605</v>
      </c>
      <c r="G696">
        <v>220075.94892566928</v>
      </c>
      <c r="H696">
        <v>1.9315240006033463E-2</v>
      </c>
    </row>
    <row r="697" spans="2:8" x14ac:dyDescent="0.4">
      <c r="B697" s="11">
        <v>694</v>
      </c>
      <c r="C697">
        <v>190124.4788933043</v>
      </c>
      <c r="D697">
        <v>209762.89864074372</v>
      </c>
      <c r="E697">
        <v>243356.63037148735</v>
      </c>
      <c r="F697">
        <v>284329.46818997076</v>
      </c>
      <c r="G697">
        <v>280746.80809919816</v>
      </c>
      <c r="H697">
        <v>7.0180334899947461E-2</v>
      </c>
    </row>
    <row r="698" spans="2:8" x14ac:dyDescent="0.4">
      <c r="B698" s="11">
        <v>695</v>
      </c>
      <c r="C698">
        <v>215894.89414355188</v>
      </c>
      <c r="D698">
        <v>266675.74965776829</v>
      </c>
      <c r="E698">
        <v>353341.56172384054</v>
      </c>
      <c r="F698">
        <v>456983.99763372098</v>
      </c>
      <c r="G698">
        <v>494291.72640159854</v>
      </c>
      <c r="H698">
        <v>0.19836928461322301</v>
      </c>
    </row>
    <row r="699" spans="2:8" x14ac:dyDescent="0.4">
      <c r="B699" s="11">
        <v>696</v>
      </c>
      <c r="C699">
        <v>220700.60554138207</v>
      </c>
      <c r="D699">
        <v>243705.01249666768</v>
      </c>
      <c r="E699">
        <v>322211.92991088098</v>
      </c>
      <c r="F699">
        <v>375181.18960233335</v>
      </c>
      <c r="G699">
        <v>373727.52372202673</v>
      </c>
      <c r="H699">
        <v>0.13319595998575617</v>
      </c>
    </row>
    <row r="700" spans="2:8" x14ac:dyDescent="0.4">
      <c r="B700" s="11">
        <v>697</v>
      </c>
      <c r="C700">
        <v>218382.85596525684</v>
      </c>
      <c r="D700">
        <v>216806.8258604483</v>
      </c>
      <c r="E700">
        <v>205358.28838525826</v>
      </c>
      <c r="F700">
        <v>204863.50370611934</v>
      </c>
      <c r="G700">
        <v>234115.46986353723</v>
      </c>
      <c r="H700">
        <v>3.2000774569186596E-2</v>
      </c>
    </row>
    <row r="701" spans="2:8" x14ac:dyDescent="0.4">
      <c r="B701" s="11">
        <v>698</v>
      </c>
      <c r="C701">
        <v>234087.49997805891</v>
      </c>
      <c r="D701">
        <v>308525.71003766282</v>
      </c>
      <c r="E701">
        <v>306176.71299957816</v>
      </c>
      <c r="F701">
        <v>290192.78730067878</v>
      </c>
      <c r="G701">
        <v>188518.9088904708</v>
      </c>
      <c r="H701">
        <v>-1.1754183895345549E-2</v>
      </c>
    </row>
    <row r="702" spans="2:8" x14ac:dyDescent="0.4">
      <c r="B702" s="11">
        <v>699</v>
      </c>
      <c r="C702">
        <v>215894.89414355188</v>
      </c>
      <c r="D702">
        <v>205827.49456113382</v>
      </c>
      <c r="E702">
        <v>201051.3053441566</v>
      </c>
      <c r="F702">
        <v>268825.49506139872</v>
      </c>
      <c r="G702">
        <v>350167.88761482574</v>
      </c>
      <c r="H702">
        <v>0.11853419129712006</v>
      </c>
    </row>
    <row r="703" spans="2:8" x14ac:dyDescent="0.4">
      <c r="B703" s="11">
        <v>700</v>
      </c>
      <c r="C703">
        <v>257324.80944832662</v>
      </c>
      <c r="D703">
        <v>300095.44440225576</v>
      </c>
      <c r="E703">
        <v>194970.2847177902</v>
      </c>
      <c r="F703">
        <v>225036.36386757038</v>
      </c>
      <c r="G703">
        <v>297405.85300489265</v>
      </c>
      <c r="H703">
        <v>8.2589730713399145E-2</v>
      </c>
    </row>
    <row r="704" spans="2:8" x14ac:dyDescent="0.4">
      <c r="B704" s="11">
        <v>701</v>
      </c>
      <c r="C704">
        <v>190808.97601049696</v>
      </c>
      <c r="D704">
        <v>124062.67236891027</v>
      </c>
      <c r="E704">
        <v>119031.83032275419</v>
      </c>
      <c r="F704">
        <v>131421.33237611846</v>
      </c>
      <c r="G704">
        <v>131035.99343003381</v>
      </c>
      <c r="H704">
        <v>-8.1091810671913844E-2</v>
      </c>
    </row>
    <row r="705" spans="2:8" x14ac:dyDescent="0.4">
      <c r="B705" s="11">
        <v>702</v>
      </c>
      <c r="C705">
        <v>218382.85596525684</v>
      </c>
      <c r="D705">
        <v>216806.8258604483</v>
      </c>
      <c r="E705">
        <v>242479.09476389206</v>
      </c>
      <c r="F705">
        <v>278916.24821612792</v>
      </c>
      <c r="G705">
        <v>266805.63562550175</v>
      </c>
      <c r="H705">
        <v>5.9334217468638428E-2</v>
      </c>
    </row>
    <row r="706" spans="2:8" x14ac:dyDescent="0.4">
      <c r="B706" s="11">
        <v>703</v>
      </c>
      <c r="C706">
        <v>264330.85567454738</v>
      </c>
      <c r="D706">
        <v>291750.09947536129</v>
      </c>
      <c r="E706">
        <v>189532.30862249027</v>
      </c>
      <c r="F706">
        <v>218858.67488565054</v>
      </c>
      <c r="G706">
        <v>241695.47570253228</v>
      </c>
      <c r="H706">
        <v>3.8598533538710234E-2</v>
      </c>
    </row>
    <row r="707" spans="2:8" x14ac:dyDescent="0.4">
      <c r="B707" s="11">
        <v>704</v>
      </c>
      <c r="C707">
        <v>215894.89414355188</v>
      </c>
      <c r="D707">
        <v>252467.6903195318</v>
      </c>
      <c r="E707">
        <v>250131.4905134924</v>
      </c>
      <c r="F707">
        <v>273088.96154392842</v>
      </c>
      <c r="G707">
        <v>298536.66176108422</v>
      </c>
      <c r="H707">
        <v>8.3411734911669422E-2</v>
      </c>
    </row>
    <row r="708" spans="2:8" x14ac:dyDescent="0.4">
      <c r="B708" s="11">
        <v>705</v>
      </c>
      <c r="C708">
        <v>229877.67405890033</v>
      </c>
      <c r="D708">
        <v>250833.65101895534</v>
      </c>
      <c r="E708">
        <v>322711.83160993684</v>
      </c>
      <c r="F708">
        <v>209489.65556357562</v>
      </c>
      <c r="G708">
        <v>241013.89753773666</v>
      </c>
      <c r="H708">
        <v>3.8012104747686903E-2</v>
      </c>
    </row>
    <row r="709" spans="2:8" x14ac:dyDescent="0.4">
      <c r="B709" s="11">
        <v>706</v>
      </c>
      <c r="C709">
        <v>246971.24947545229</v>
      </c>
      <c r="D709">
        <v>269263.17180451273</v>
      </c>
      <c r="E709">
        <v>256840.83844662755</v>
      </c>
      <c r="F709">
        <v>277509.45569456316</v>
      </c>
      <c r="G709">
        <v>322796.11153798841</v>
      </c>
      <c r="H709">
        <v>0.10047367939486374</v>
      </c>
    </row>
    <row r="710" spans="2:8" x14ac:dyDescent="0.4">
      <c r="B710" s="11">
        <v>707</v>
      </c>
      <c r="C710">
        <v>190808.97601049696</v>
      </c>
      <c r="D710">
        <v>246153.19520169953</v>
      </c>
      <c r="E710">
        <v>267727.71185663599</v>
      </c>
      <c r="F710">
        <v>257191.72080360947</v>
      </c>
      <c r="G710">
        <v>256343.65663360825</v>
      </c>
      <c r="H710">
        <v>5.0893040329437866E-2</v>
      </c>
    </row>
    <row r="711" spans="2:8" x14ac:dyDescent="0.4">
      <c r="B711" s="11">
        <v>708</v>
      </c>
      <c r="C711">
        <v>190124.4788933043</v>
      </c>
      <c r="D711">
        <v>206940.90960570995</v>
      </c>
      <c r="E711">
        <v>274538.38816018839</v>
      </c>
      <c r="F711">
        <v>339677.19274332019</v>
      </c>
      <c r="G711">
        <v>421171.08003026398</v>
      </c>
      <c r="H711">
        <v>0.16060839966070373</v>
      </c>
    </row>
    <row r="712" spans="2:8" x14ac:dyDescent="0.4">
      <c r="B712" s="11">
        <v>709</v>
      </c>
      <c r="C712">
        <v>230902.4646606578</v>
      </c>
      <c r="D712">
        <v>269757.48309363407</v>
      </c>
      <c r="E712">
        <v>317325.04328443314</v>
      </c>
      <c r="F712">
        <v>375268.60593275964</v>
      </c>
      <c r="G712">
        <v>404511.13937598909</v>
      </c>
      <c r="H712">
        <v>0.15127771443580706</v>
      </c>
    </row>
    <row r="713" spans="2:8" x14ac:dyDescent="0.4">
      <c r="B713" s="11">
        <v>710</v>
      </c>
      <c r="C713">
        <v>190124.4788933043</v>
      </c>
      <c r="D713">
        <v>219667.88144211235</v>
      </c>
      <c r="E713">
        <v>253764.52279859612</v>
      </c>
      <c r="F713">
        <v>327100.27270260704</v>
      </c>
      <c r="G713">
        <v>404102.61504940619</v>
      </c>
      <c r="H713">
        <v>0.15104508051360188</v>
      </c>
    </row>
    <row r="714" spans="2:8" x14ac:dyDescent="0.4">
      <c r="B714" s="11">
        <v>711</v>
      </c>
      <c r="C714">
        <v>230902.4646606578</v>
      </c>
      <c r="D714">
        <v>265298.30682370631</v>
      </c>
      <c r="E714">
        <v>327967.72644244204</v>
      </c>
      <c r="F714">
        <v>423464.29687103245</v>
      </c>
      <c r="G714">
        <v>492150.18449811032</v>
      </c>
      <c r="H714">
        <v>0.19732908222079648</v>
      </c>
    </row>
    <row r="715" spans="2:8" x14ac:dyDescent="0.4">
      <c r="B715" s="11">
        <v>712</v>
      </c>
      <c r="C715">
        <v>230914.07856865236</v>
      </c>
      <c r="D715">
        <v>269457.40706697752</v>
      </c>
      <c r="E715">
        <v>256244.0218341506</v>
      </c>
      <c r="F715">
        <v>281270.98474567896</v>
      </c>
      <c r="G715">
        <v>329903.73465791356</v>
      </c>
      <c r="H715">
        <v>0.10527780038832524</v>
      </c>
    </row>
    <row r="716" spans="2:8" x14ac:dyDescent="0.4">
      <c r="B716" s="11">
        <v>713</v>
      </c>
      <c r="C716">
        <v>230902.4646606578</v>
      </c>
      <c r="D716">
        <v>220326.40537599634</v>
      </c>
      <c r="E716">
        <v>272540.71352374053</v>
      </c>
      <c r="F716">
        <v>261894.04489150754</v>
      </c>
      <c r="G716">
        <v>299494.75077685306</v>
      </c>
      <c r="H716">
        <v>8.410623918838489E-2</v>
      </c>
    </row>
    <row r="717" spans="2:8" x14ac:dyDescent="0.4">
      <c r="B717" s="11">
        <v>714</v>
      </c>
      <c r="C717">
        <v>218382.85596525684</v>
      </c>
      <c r="D717">
        <v>207845.65896984312</v>
      </c>
      <c r="E717">
        <v>198879.94990893366</v>
      </c>
      <c r="F717">
        <v>222869.60326518602</v>
      </c>
      <c r="G717">
        <v>258436.93325176596</v>
      </c>
      <c r="H717">
        <v>5.2603759051831345E-2</v>
      </c>
    </row>
    <row r="718" spans="2:8" x14ac:dyDescent="0.4">
      <c r="B718" s="11">
        <v>715</v>
      </c>
      <c r="C718">
        <v>257324.80944832662</v>
      </c>
      <c r="D718">
        <v>245711.32959213451</v>
      </c>
      <c r="E718">
        <v>267016.06543789897</v>
      </c>
      <c r="F718">
        <v>294568.75695353665</v>
      </c>
      <c r="G718">
        <v>287182.21488953591</v>
      </c>
      <c r="H718">
        <v>7.5042191339676156E-2</v>
      </c>
    </row>
    <row r="719" spans="2:8" x14ac:dyDescent="0.4">
      <c r="B719" s="11">
        <v>716</v>
      </c>
      <c r="C719">
        <v>264330.85567454738</v>
      </c>
      <c r="D719">
        <v>308525.71003766282</v>
      </c>
      <c r="E719">
        <v>293623.07422236446</v>
      </c>
      <c r="F719">
        <v>328469.95314739901</v>
      </c>
      <c r="G719">
        <v>435393.90853426274</v>
      </c>
      <c r="H719">
        <v>0.1683432951834396</v>
      </c>
    </row>
    <row r="720" spans="2:8" x14ac:dyDescent="0.4">
      <c r="B720" s="11">
        <v>717</v>
      </c>
      <c r="C720">
        <v>234087.49997805891</v>
      </c>
      <c r="D720">
        <v>261170.18654969573</v>
      </c>
      <c r="E720">
        <v>306206.03394996794</v>
      </c>
      <c r="F720">
        <v>341226.98316818918</v>
      </c>
      <c r="G720">
        <v>222098.15173152083</v>
      </c>
      <c r="H720">
        <v>2.1181620731691053E-2</v>
      </c>
    </row>
    <row r="721" spans="2:8" x14ac:dyDescent="0.4">
      <c r="B721" s="11">
        <v>718</v>
      </c>
      <c r="C721">
        <v>233742.84302081462</v>
      </c>
      <c r="D721">
        <v>252258.3466817895</v>
      </c>
      <c r="E721">
        <v>324079.28806060628</v>
      </c>
      <c r="F721">
        <v>429116.11490241613</v>
      </c>
      <c r="G721">
        <v>554212.02210994775</v>
      </c>
      <c r="H721">
        <v>0.22610930787360162</v>
      </c>
    </row>
    <row r="722" spans="2:8" x14ac:dyDescent="0.4">
      <c r="B722" s="11">
        <v>719</v>
      </c>
      <c r="C722">
        <v>218382.85596525684</v>
      </c>
      <c r="D722">
        <v>206940.90960570995</v>
      </c>
      <c r="E722">
        <v>255590.56714879486</v>
      </c>
      <c r="F722">
        <v>278137.97877899586</v>
      </c>
      <c r="G722">
        <v>300950.14890683279</v>
      </c>
      <c r="H722">
        <v>8.5157842366284431E-2</v>
      </c>
    </row>
    <row r="723" spans="2:8" x14ac:dyDescent="0.4">
      <c r="B723" s="11">
        <v>720</v>
      </c>
      <c r="C723">
        <v>190124.4788933043</v>
      </c>
      <c r="D723">
        <v>245711.32959213451</v>
      </c>
      <c r="E723">
        <v>237207.61484025326</v>
      </c>
      <c r="F723">
        <v>274044.42861917929</v>
      </c>
      <c r="G723">
        <v>314966.13274658122</v>
      </c>
      <c r="H723">
        <v>9.5082332874354858E-2</v>
      </c>
    </row>
    <row r="724" spans="2:8" x14ac:dyDescent="0.4">
      <c r="B724" s="11">
        <v>721</v>
      </c>
      <c r="C724">
        <v>230902.4646606578</v>
      </c>
      <c r="D724">
        <v>254813.47095582617</v>
      </c>
      <c r="E724">
        <v>165777.96824894915</v>
      </c>
      <c r="F724">
        <v>185369.30110871253</v>
      </c>
      <c r="G724">
        <v>177283.52166886866</v>
      </c>
      <c r="H724">
        <v>-2.3825013932101013E-2</v>
      </c>
    </row>
    <row r="725" spans="2:8" x14ac:dyDescent="0.4">
      <c r="B725" s="11">
        <v>722</v>
      </c>
      <c r="C725">
        <v>230902.4646606578</v>
      </c>
      <c r="D725">
        <v>249259.78092254483</v>
      </c>
      <c r="E725">
        <v>287836.14323890099</v>
      </c>
      <c r="F725">
        <v>315085.22102721268</v>
      </c>
      <c r="G725">
        <v>371863.71946349024</v>
      </c>
      <c r="H725">
        <v>0.13206343366235451</v>
      </c>
    </row>
    <row r="726" spans="2:8" x14ac:dyDescent="0.4">
      <c r="B726" s="11">
        <v>723</v>
      </c>
      <c r="C726">
        <v>190808.97601049696</v>
      </c>
      <c r="D726">
        <v>124062.67236891027</v>
      </c>
      <c r="E726">
        <v>142840.22598807502</v>
      </c>
      <c r="F726">
        <v>136491.11844865297</v>
      </c>
      <c r="G726">
        <v>168543.61358727713</v>
      </c>
      <c r="H726">
        <v>-3.3645527363969641E-2</v>
      </c>
    </row>
    <row r="727" spans="2:8" x14ac:dyDescent="0.4">
      <c r="B727" s="11">
        <v>724</v>
      </c>
      <c r="C727">
        <v>246971.24947545229</v>
      </c>
      <c r="D727">
        <v>285034.80960914172</v>
      </c>
      <c r="E727">
        <v>332228.52875365748</v>
      </c>
      <c r="F727">
        <v>329928.93665352382</v>
      </c>
      <c r="G727">
        <v>329513.21197247645</v>
      </c>
      <c r="H727">
        <v>0.10501600245523335</v>
      </c>
    </row>
    <row r="728" spans="2:8" x14ac:dyDescent="0.4">
      <c r="B728" s="11">
        <v>725</v>
      </c>
      <c r="C728">
        <v>220700.60554138207</v>
      </c>
      <c r="D728">
        <v>143529.28856359315</v>
      </c>
      <c r="E728">
        <v>164809.81290731538</v>
      </c>
      <c r="F728">
        <v>164252.06461104163</v>
      </c>
      <c r="G728">
        <v>183921.98196173037</v>
      </c>
      <c r="H728">
        <v>-1.6621455570074328E-2</v>
      </c>
    </row>
    <row r="729" spans="2:8" x14ac:dyDescent="0.4">
      <c r="B729" s="11">
        <v>726</v>
      </c>
      <c r="C729">
        <v>229877.67405890033</v>
      </c>
      <c r="D729">
        <v>253704.97801019214</v>
      </c>
      <c r="E729">
        <v>283799.1645949746</v>
      </c>
      <c r="F729">
        <v>366213.08776856662</v>
      </c>
      <c r="G729">
        <v>473764.71470205177</v>
      </c>
      <c r="H729">
        <v>0.18824649867525478</v>
      </c>
    </row>
    <row r="730" spans="2:8" x14ac:dyDescent="0.4">
      <c r="B730" s="11">
        <v>727</v>
      </c>
      <c r="C730">
        <v>215894.89414355188</v>
      </c>
      <c r="D730">
        <v>252467.6903195318</v>
      </c>
      <c r="E730">
        <v>323961.23381577828</v>
      </c>
      <c r="F730">
        <v>379649.50013271667</v>
      </c>
      <c r="G730">
        <v>467407.97812149569</v>
      </c>
      <c r="H730">
        <v>0.18504058733071971</v>
      </c>
    </row>
    <row r="731" spans="2:8" x14ac:dyDescent="0.4">
      <c r="B731" s="11">
        <v>728</v>
      </c>
      <c r="C731">
        <v>190124.4788933043</v>
      </c>
      <c r="D731">
        <v>183035.14779954997</v>
      </c>
      <c r="E731">
        <v>177135.64943412674</v>
      </c>
      <c r="F731">
        <v>191918.73804857998</v>
      </c>
      <c r="G731">
        <v>222308.6122152672</v>
      </c>
      <c r="H731">
        <v>2.1375082009720048E-2</v>
      </c>
    </row>
    <row r="732" spans="2:8" x14ac:dyDescent="0.4">
      <c r="B732" s="11">
        <v>729</v>
      </c>
      <c r="C732">
        <v>130084.92640988281</v>
      </c>
      <c r="D732">
        <v>143529.28856359312</v>
      </c>
      <c r="E732">
        <v>167460.33859889858</v>
      </c>
      <c r="F732">
        <v>186919.18355615405</v>
      </c>
      <c r="G732">
        <v>121686.6710236411</v>
      </c>
      <c r="H732">
        <v>-9.4595595376776753E-2</v>
      </c>
    </row>
    <row r="733" spans="2:8" x14ac:dyDescent="0.4">
      <c r="B733" s="11">
        <v>730</v>
      </c>
      <c r="C733">
        <v>264330.85567454738</v>
      </c>
      <c r="D733">
        <v>326999.83140689548</v>
      </c>
      <c r="E733">
        <v>356069.47888964758</v>
      </c>
      <c r="F733">
        <v>410104.87192968611</v>
      </c>
      <c r="G733">
        <v>508494.4844152311</v>
      </c>
      <c r="H733">
        <v>0.20517815251015126</v>
      </c>
    </row>
    <row r="734" spans="2:8" x14ac:dyDescent="0.4">
      <c r="B734" s="11">
        <v>731</v>
      </c>
      <c r="C734">
        <v>215894.89414355188</v>
      </c>
      <c r="D734">
        <v>252258.3466817895</v>
      </c>
      <c r="E734">
        <v>296565.48411785119</v>
      </c>
      <c r="F734">
        <v>320068.16190033616</v>
      </c>
      <c r="G734">
        <v>369288.73539644125</v>
      </c>
      <c r="H734">
        <v>0.13049126999249583</v>
      </c>
    </row>
    <row r="735" spans="2:8" x14ac:dyDescent="0.4">
      <c r="B735" s="11">
        <v>732</v>
      </c>
      <c r="C735">
        <v>234087.49997805891</v>
      </c>
      <c r="D735">
        <v>231936.55091249957</v>
      </c>
      <c r="E735">
        <v>306176.71299957816</v>
      </c>
      <c r="F735">
        <v>305628.17643401131</v>
      </c>
      <c r="G735">
        <v>394691.27215831628</v>
      </c>
      <c r="H735">
        <v>0.14563297477401971</v>
      </c>
    </row>
    <row r="736" spans="2:8" x14ac:dyDescent="0.4">
      <c r="B736" s="11">
        <v>733</v>
      </c>
      <c r="C736">
        <v>230902.4646606578</v>
      </c>
      <c r="D736">
        <v>265298.30682370631</v>
      </c>
      <c r="E736">
        <v>172428.14948335983</v>
      </c>
      <c r="F736">
        <v>201424.34111631117</v>
      </c>
      <c r="G736">
        <v>131092.42930334649</v>
      </c>
      <c r="H736">
        <v>-8.101267141714108E-2</v>
      </c>
    </row>
    <row r="737" spans="2:8" x14ac:dyDescent="0.4">
      <c r="B737" s="11">
        <v>734</v>
      </c>
      <c r="C737">
        <v>223560.72967005437</v>
      </c>
      <c r="D737">
        <v>243895.44619932148</v>
      </c>
      <c r="E737">
        <v>300997.44577478035</v>
      </c>
      <c r="F737">
        <v>286434.79246004723</v>
      </c>
      <c r="G737">
        <v>279209.64807085658</v>
      </c>
      <c r="H737">
        <v>6.9005858062567871E-2</v>
      </c>
    </row>
    <row r="738" spans="2:8" x14ac:dyDescent="0.4">
      <c r="B738" s="11">
        <v>735</v>
      </c>
      <c r="C738">
        <v>257324.80944832662</v>
      </c>
      <c r="D738">
        <v>167144.63915176003</v>
      </c>
      <c r="E738">
        <v>159851.09571476906</v>
      </c>
      <c r="F738">
        <v>173936.2786713634</v>
      </c>
      <c r="G738">
        <v>202524.51919619809</v>
      </c>
      <c r="H738">
        <v>2.5118684925362622E-3</v>
      </c>
    </row>
    <row r="739" spans="2:8" x14ac:dyDescent="0.4">
      <c r="B739" s="11">
        <v>736</v>
      </c>
      <c r="C739">
        <v>230902.4646606578</v>
      </c>
      <c r="D739">
        <v>249259.78092254483</v>
      </c>
      <c r="E739">
        <v>307786.27587280597</v>
      </c>
      <c r="F739">
        <v>307013.15418341331</v>
      </c>
      <c r="G739">
        <v>353681.93232115498</v>
      </c>
      <c r="H739">
        <v>0.12077020196106814</v>
      </c>
    </row>
    <row r="740" spans="2:8" x14ac:dyDescent="0.4">
      <c r="B740" s="11">
        <v>737</v>
      </c>
      <c r="C740">
        <v>257324.80944832662</v>
      </c>
      <c r="D740">
        <v>332000.0063610035</v>
      </c>
      <c r="E740">
        <v>386080.83858562331</v>
      </c>
      <c r="F740">
        <v>445436.47187118127</v>
      </c>
      <c r="G740">
        <v>549219.29454270739</v>
      </c>
      <c r="H740">
        <v>0.22389217484555424</v>
      </c>
    </row>
    <row r="741" spans="2:8" x14ac:dyDescent="0.4">
      <c r="B741" s="11">
        <v>738</v>
      </c>
      <c r="C741">
        <v>190124.4788933043</v>
      </c>
      <c r="D741">
        <v>245711.32959213451</v>
      </c>
      <c r="E741">
        <v>266195.2963380841</v>
      </c>
      <c r="F741">
        <v>307853.43632738647</v>
      </c>
      <c r="G741">
        <v>299626.46595996234</v>
      </c>
      <c r="H741">
        <v>8.4201578514613074E-2</v>
      </c>
    </row>
    <row r="742" spans="2:8" x14ac:dyDescent="0.4">
      <c r="B742" s="11">
        <v>739</v>
      </c>
      <c r="C742">
        <v>229877.67405890033</v>
      </c>
      <c r="D742">
        <v>265109.7991979142</v>
      </c>
      <c r="E742">
        <v>350341.69383667788</v>
      </c>
      <c r="F742">
        <v>334238.67546923883</v>
      </c>
      <c r="G742">
        <v>361608.0944618482</v>
      </c>
      <c r="H742">
        <v>0.12574915475311021</v>
      </c>
    </row>
    <row r="743" spans="2:8" x14ac:dyDescent="0.4">
      <c r="B743" s="11">
        <v>740</v>
      </c>
      <c r="C743">
        <v>234087.49997805891</v>
      </c>
      <c r="D743">
        <v>308525.71003766282</v>
      </c>
      <c r="E743">
        <v>380647.53747700213</v>
      </c>
      <c r="F743">
        <v>361507.83202749986</v>
      </c>
      <c r="G743">
        <v>421476.33647795621</v>
      </c>
      <c r="H743">
        <v>0.16077658809894357</v>
      </c>
    </row>
    <row r="744" spans="2:8" x14ac:dyDescent="0.4">
      <c r="B744" s="11">
        <v>741</v>
      </c>
      <c r="C744">
        <v>230902.4646606578</v>
      </c>
      <c r="D744">
        <v>150241.27839512459</v>
      </c>
      <c r="E744">
        <v>172428.14948335986</v>
      </c>
      <c r="F744">
        <v>198128.90027805077</v>
      </c>
      <c r="G744">
        <v>227923.64586653098</v>
      </c>
      <c r="H744">
        <v>2.6483274834860238E-2</v>
      </c>
    </row>
    <row r="745" spans="2:8" x14ac:dyDescent="0.4">
      <c r="B745" s="11">
        <v>742</v>
      </c>
      <c r="C745">
        <v>264330.85567454738</v>
      </c>
      <c r="D745">
        <v>288238.66628297785</v>
      </c>
      <c r="E745">
        <v>317935.65348380909</v>
      </c>
      <c r="F745">
        <v>365722.26484851143</v>
      </c>
      <c r="G745">
        <v>421219.98760957626</v>
      </c>
      <c r="H745">
        <v>0.16063535303602339</v>
      </c>
    </row>
    <row r="746" spans="2:8" x14ac:dyDescent="0.4">
      <c r="B746" s="11">
        <v>743</v>
      </c>
      <c r="C746">
        <v>130084.92640988281</v>
      </c>
      <c r="D746">
        <v>124062.67236891027</v>
      </c>
      <c r="E746">
        <v>164215.79945704533</v>
      </c>
      <c r="F746">
        <v>188935.69307588116</v>
      </c>
      <c r="G746">
        <v>208714.30068467202</v>
      </c>
      <c r="H746">
        <v>8.5662759192046689E-3</v>
      </c>
    </row>
    <row r="747" spans="2:8" x14ac:dyDescent="0.4">
      <c r="B747" s="11">
        <v>744</v>
      </c>
      <c r="C747">
        <v>190808.97601049696</v>
      </c>
      <c r="D747">
        <v>183035.14779955</v>
      </c>
      <c r="E747">
        <v>211495.28365956491</v>
      </c>
      <c r="F747">
        <v>137587.12859366383</v>
      </c>
      <c r="G747">
        <v>149120.06679429923</v>
      </c>
      <c r="H747">
        <v>-5.7022742234857149E-2</v>
      </c>
    </row>
    <row r="748" spans="2:8" x14ac:dyDescent="0.4">
      <c r="B748" s="11">
        <v>745</v>
      </c>
      <c r="C748">
        <v>257324.80944832662</v>
      </c>
      <c r="D748">
        <v>340905.6621246658</v>
      </c>
      <c r="E748">
        <v>397079.26061057707</v>
      </c>
      <c r="F748">
        <v>491340.18360187463</v>
      </c>
      <c r="G748">
        <v>470434.13294462854</v>
      </c>
      <c r="H748">
        <v>0.18657109827024354</v>
      </c>
    </row>
    <row r="749" spans="2:8" x14ac:dyDescent="0.4">
      <c r="B749" s="11">
        <v>746</v>
      </c>
      <c r="C749">
        <v>229877.67405890033</v>
      </c>
      <c r="D749">
        <v>264522.85660446517</v>
      </c>
      <c r="E749">
        <v>288446.51820538752</v>
      </c>
      <c r="F749">
        <v>273786.84914928355</v>
      </c>
      <c r="G749">
        <v>319365.43385638669</v>
      </c>
      <c r="H749">
        <v>9.8124503969375665E-2</v>
      </c>
    </row>
    <row r="750" spans="2:8" x14ac:dyDescent="0.4">
      <c r="B750" s="11">
        <v>747</v>
      </c>
      <c r="C750">
        <v>230914.07856865236</v>
      </c>
      <c r="D750">
        <v>271903.89642855281</v>
      </c>
      <c r="E750">
        <v>322076.06890334981</v>
      </c>
      <c r="F750">
        <v>371667.38740441122</v>
      </c>
      <c r="G750">
        <v>412815.0729127673</v>
      </c>
      <c r="H750">
        <v>0.15596613190198028</v>
      </c>
    </row>
    <row r="751" spans="2:8" x14ac:dyDescent="0.4">
      <c r="B751" s="11">
        <v>748</v>
      </c>
      <c r="C751">
        <v>246971.24947545229</v>
      </c>
      <c r="D751">
        <v>305695.84577801696</v>
      </c>
      <c r="E751">
        <v>330171.6985538099</v>
      </c>
      <c r="F751">
        <v>384023.47997583658</v>
      </c>
      <c r="G751">
        <v>508418.71216863923</v>
      </c>
      <c r="H751">
        <v>0.20514223294660328</v>
      </c>
    </row>
    <row r="752" spans="2:8" x14ac:dyDescent="0.4">
      <c r="B752" s="11">
        <v>749</v>
      </c>
      <c r="C752">
        <v>257324.80944832662</v>
      </c>
      <c r="D752">
        <v>300095.44440225576</v>
      </c>
      <c r="E752">
        <v>194970.2847177902</v>
      </c>
      <c r="F752">
        <v>240489.57074562053</v>
      </c>
      <c r="G752">
        <v>239163.44291415438</v>
      </c>
      <c r="H752">
        <v>3.6413258686397665E-2</v>
      </c>
    </row>
    <row r="753" spans="2:8" x14ac:dyDescent="0.4">
      <c r="B753" s="11">
        <v>750</v>
      </c>
      <c r="C753">
        <v>220700.60554138207</v>
      </c>
      <c r="D753">
        <v>238222.97111299483</v>
      </c>
      <c r="E753">
        <v>275050.62081682862</v>
      </c>
      <c r="F753">
        <v>307700.2929947013</v>
      </c>
      <c r="G753">
        <v>344430.58291936631</v>
      </c>
      <c r="H753">
        <v>0.1148446195396704</v>
      </c>
    </row>
    <row r="754" spans="2:8" x14ac:dyDescent="0.4">
      <c r="B754" s="11">
        <v>751</v>
      </c>
      <c r="C754">
        <v>264330.85567454738</v>
      </c>
      <c r="D754">
        <v>304749.01909257483</v>
      </c>
      <c r="E754">
        <v>198230.41209538924</v>
      </c>
      <c r="F754">
        <v>228885.24738179363</v>
      </c>
      <c r="G754">
        <v>255581.95223886266</v>
      </c>
      <c r="H754">
        <v>5.0267768013346315E-2</v>
      </c>
    </row>
    <row r="755" spans="2:8" x14ac:dyDescent="0.4">
      <c r="B755" s="11">
        <v>752</v>
      </c>
      <c r="C755">
        <v>264330.85567454738</v>
      </c>
      <c r="D755">
        <v>252815.06784974382</v>
      </c>
      <c r="E755">
        <v>335694.23026713572</v>
      </c>
      <c r="F755">
        <v>385317.9989254754</v>
      </c>
      <c r="G755">
        <v>448200.88938763825</v>
      </c>
      <c r="H755">
        <v>0.17513711667958765</v>
      </c>
    </row>
    <row r="756" spans="2:8" x14ac:dyDescent="0.4">
      <c r="B756" s="11">
        <v>753</v>
      </c>
      <c r="C756">
        <v>198975.11194599746</v>
      </c>
      <c r="D756">
        <v>222701.39781087803</v>
      </c>
      <c r="E756">
        <v>287422.0829715791</v>
      </c>
      <c r="F756">
        <v>317939.68519566004</v>
      </c>
      <c r="G756">
        <v>305418.67272584373</v>
      </c>
      <c r="H756">
        <v>8.8361368275582386E-2</v>
      </c>
    </row>
    <row r="757" spans="2:8" x14ac:dyDescent="0.4">
      <c r="B757" s="11">
        <v>754</v>
      </c>
      <c r="C757">
        <v>190808.97601049696</v>
      </c>
      <c r="D757">
        <v>219484.09466665189</v>
      </c>
      <c r="E757">
        <v>253344.78553390401</v>
      </c>
      <c r="F757">
        <v>273830.65918754472</v>
      </c>
      <c r="G757">
        <v>263117.53990416962</v>
      </c>
      <c r="H757">
        <v>5.638922020593129E-2</v>
      </c>
    </row>
    <row r="758" spans="2:8" x14ac:dyDescent="0.4">
      <c r="B758" s="11">
        <v>755</v>
      </c>
      <c r="C758">
        <v>257324.80944832662</v>
      </c>
      <c r="D758">
        <v>300178.92728318524</v>
      </c>
      <c r="E758">
        <v>345170.09367713932</v>
      </c>
      <c r="F758">
        <v>385664.89695419505</v>
      </c>
      <c r="G758">
        <v>444958.12433331984</v>
      </c>
      <c r="H758">
        <v>0.17343173409817925</v>
      </c>
    </row>
    <row r="759" spans="2:8" x14ac:dyDescent="0.4">
      <c r="B759" s="11">
        <v>756</v>
      </c>
      <c r="C759">
        <v>190124.4788933043</v>
      </c>
      <c r="D759">
        <v>189026.94481805156</v>
      </c>
      <c r="E759">
        <v>234400.52329375225</v>
      </c>
      <c r="F759">
        <v>268269.41565631953</v>
      </c>
      <c r="G759">
        <v>310875.38871065539</v>
      </c>
      <c r="H759">
        <v>9.222287795693096E-2</v>
      </c>
    </row>
    <row r="760" spans="2:8" x14ac:dyDescent="0.4">
      <c r="B760" s="11">
        <v>757</v>
      </c>
      <c r="C760">
        <v>234087.49997805891</v>
      </c>
      <c r="D760">
        <v>288237.74732493103</v>
      </c>
      <c r="E760">
        <v>332618.12666072417</v>
      </c>
      <c r="F760">
        <v>363566.6597756382</v>
      </c>
      <c r="G760">
        <v>400751.17309349799</v>
      </c>
      <c r="H760">
        <v>0.14912946692727802</v>
      </c>
    </row>
    <row r="761" spans="2:8" x14ac:dyDescent="0.4">
      <c r="B761" s="11">
        <v>758</v>
      </c>
      <c r="C761">
        <v>190124.4788933043</v>
      </c>
      <c r="D761">
        <v>252571.96770850473</v>
      </c>
      <c r="E761">
        <v>336268.70469511027</v>
      </c>
      <c r="F761">
        <v>388362.87953296187</v>
      </c>
      <c r="G761">
        <v>504118.90754836029</v>
      </c>
      <c r="H761">
        <v>0.20309687340832761</v>
      </c>
    </row>
    <row r="762" spans="2:8" x14ac:dyDescent="0.4">
      <c r="B762" s="11">
        <v>759</v>
      </c>
      <c r="C762">
        <v>190124.4788933043</v>
      </c>
      <c r="D762">
        <v>209762.89864074372</v>
      </c>
      <c r="E762">
        <v>235168.36494606061</v>
      </c>
      <c r="F762">
        <v>263807.4530790344</v>
      </c>
      <c r="G762">
        <v>351106.12259207887</v>
      </c>
      <c r="H762">
        <v>0.11913294691860976</v>
      </c>
    </row>
    <row r="763" spans="2:8" x14ac:dyDescent="0.4">
      <c r="B763" s="11">
        <v>760</v>
      </c>
      <c r="C763">
        <v>230902.4646606578</v>
      </c>
      <c r="D763">
        <v>219637.83931791765</v>
      </c>
      <c r="E763">
        <v>253764.52279859612</v>
      </c>
      <c r="F763">
        <v>165311.65080269022</v>
      </c>
      <c r="G763">
        <v>191067.13785249193</v>
      </c>
      <c r="H763">
        <v>-9.0968694641107017E-3</v>
      </c>
    </row>
    <row r="764" spans="2:8" x14ac:dyDescent="0.4">
      <c r="B764" s="11">
        <v>761</v>
      </c>
      <c r="C764">
        <v>220700.60554138207</v>
      </c>
      <c r="D764">
        <v>238222.97111299483</v>
      </c>
      <c r="E764">
        <v>227071.21300503571</v>
      </c>
      <c r="F764">
        <v>293799.80225396733</v>
      </c>
      <c r="G764">
        <v>318970.81475231284</v>
      </c>
      <c r="H764">
        <v>9.7852993529385701E-2</v>
      </c>
    </row>
    <row r="765" spans="2:8" x14ac:dyDescent="0.4">
      <c r="B765" s="11">
        <v>762</v>
      </c>
      <c r="C765">
        <v>246971.24947545229</v>
      </c>
      <c r="D765">
        <v>318496.5485441208</v>
      </c>
      <c r="E765">
        <v>411805.37366981176</v>
      </c>
      <c r="F765">
        <v>475313.40780413215</v>
      </c>
      <c r="G765">
        <v>513967.49620359257</v>
      </c>
      <c r="H765">
        <v>0.20776136200690853</v>
      </c>
    </row>
    <row r="766" spans="2:8" x14ac:dyDescent="0.4">
      <c r="B766" s="11">
        <v>763</v>
      </c>
      <c r="C766">
        <v>229877.67405890033</v>
      </c>
      <c r="D766">
        <v>265109.7991979142</v>
      </c>
      <c r="E766">
        <v>290082.59133746999</v>
      </c>
      <c r="F766">
        <v>317902.6012822832</v>
      </c>
      <c r="G766">
        <v>418814.42320841673</v>
      </c>
      <c r="H766">
        <v>0.15930664924330862</v>
      </c>
    </row>
    <row r="767" spans="2:8" x14ac:dyDescent="0.4">
      <c r="B767" s="11">
        <v>764</v>
      </c>
      <c r="C767">
        <v>229877.67405890033</v>
      </c>
      <c r="D767">
        <v>219484.09466665192</v>
      </c>
      <c r="E767">
        <v>252224.72083862091</v>
      </c>
      <c r="F767">
        <v>163985.14673192758</v>
      </c>
      <c r="G767">
        <v>217097.82316783714</v>
      </c>
      <c r="H767">
        <v>1.6541456356346851E-2</v>
      </c>
    </row>
    <row r="768" spans="2:8" x14ac:dyDescent="0.4">
      <c r="B768" s="11">
        <v>765</v>
      </c>
      <c r="C768">
        <v>223560.72967005437</v>
      </c>
      <c r="D768">
        <v>250051.98588311029</v>
      </c>
      <c r="E768">
        <v>276169.9934277322</v>
      </c>
      <c r="F768">
        <v>365659.3890610208</v>
      </c>
      <c r="G768">
        <v>237472.50098539525</v>
      </c>
      <c r="H768">
        <v>3.4943559120503398E-2</v>
      </c>
    </row>
    <row r="769" spans="2:8" x14ac:dyDescent="0.4">
      <c r="B769" s="11">
        <v>766</v>
      </c>
      <c r="C769">
        <v>198975.11194599746</v>
      </c>
      <c r="D769">
        <v>219962.25423771146</v>
      </c>
      <c r="E769">
        <v>256126.69106841809</v>
      </c>
      <c r="F769">
        <v>299662.39523023786</v>
      </c>
      <c r="G769">
        <v>345865.21525102889</v>
      </c>
      <c r="H769">
        <v>0.11577179274750171</v>
      </c>
    </row>
    <row r="770" spans="2:8" x14ac:dyDescent="0.4">
      <c r="B770" s="11">
        <v>767</v>
      </c>
      <c r="C770">
        <v>220700.60554138207</v>
      </c>
      <c r="D770">
        <v>238222.97111299483</v>
      </c>
      <c r="E770">
        <v>315144.55663326499</v>
      </c>
      <c r="F770">
        <v>363785.62293713563</v>
      </c>
      <c r="G770">
        <v>407301.53361783066</v>
      </c>
      <c r="H770">
        <v>0.15286169602789301</v>
      </c>
    </row>
    <row r="771" spans="2:8" x14ac:dyDescent="0.4">
      <c r="B771" s="11">
        <v>768</v>
      </c>
      <c r="C771">
        <v>264330.85567454738</v>
      </c>
      <c r="D771">
        <v>295719.49906839116</v>
      </c>
      <c r="E771">
        <v>319550.31739015039</v>
      </c>
      <c r="F771">
        <v>207564.21945050845</v>
      </c>
      <c r="G771">
        <v>238751.90085428115</v>
      </c>
      <c r="H771">
        <v>3.6056329947014243E-2</v>
      </c>
    </row>
    <row r="772" spans="2:8" x14ac:dyDescent="0.4">
      <c r="B772" s="11">
        <v>769</v>
      </c>
      <c r="C772">
        <v>246971.24947545229</v>
      </c>
      <c r="D772">
        <v>235152.16266196291</v>
      </c>
      <c r="E772">
        <v>291466.32714410149</v>
      </c>
      <c r="F772">
        <v>388437.85048372654</v>
      </c>
      <c r="G772">
        <v>421065.75610594259</v>
      </c>
      <c r="H772">
        <v>0.16055034626317277</v>
      </c>
    </row>
    <row r="773" spans="2:8" x14ac:dyDescent="0.4">
      <c r="B773" s="11">
        <v>770</v>
      </c>
      <c r="C773">
        <v>230902.4646606578</v>
      </c>
      <c r="D773">
        <v>254813.47095582617</v>
      </c>
      <c r="E773">
        <v>327929.05087258364</v>
      </c>
      <c r="F773">
        <v>314012.02797863079</v>
      </c>
      <c r="G773">
        <v>352067.04867183155</v>
      </c>
      <c r="H773">
        <v>0.11974485802265278</v>
      </c>
    </row>
    <row r="774" spans="2:8" x14ac:dyDescent="0.4">
      <c r="B774" s="11">
        <v>771</v>
      </c>
      <c r="C774">
        <v>234087.49997805891</v>
      </c>
      <c r="D774">
        <v>220839.15755056206</v>
      </c>
      <c r="E774">
        <v>256470.85203111908</v>
      </c>
      <c r="F774">
        <v>296228.19949112873</v>
      </c>
      <c r="G774">
        <v>342208.98672981473</v>
      </c>
      <c r="H774">
        <v>0.11340273281224666</v>
      </c>
    </row>
    <row r="775" spans="2:8" x14ac:dyDescent="0.4">
      <c r="B775" s="11">
        <v>772</v>
      </c>
      <c r="C775">
        <v>229877.67405890033</v>
      </c>
      <c r="D775">
        <v>250833.65101895534</v>
      </c>
      <c r="E775">
        <v>280231.44304310653</v>
      </c>
      <c r="F775">
        <v>182121.40267273833</v>
      </c>
      <c r="G775">
        <v>196604.95976319996</v>
      </c>
      <c r="H775">
        <v>-3.4183304531523184E-3</v>
      </c>
    </row>
    <row r="776" spans="2:8" x14ac:dyDescent="0.4">
      <c r="B776" s="11">
        <v>773</v>
      </c>
      <c r="C776">
        <v>130084.92640988281</v>
      </c>
      <c r="D776">
        <v>160417.70710147693</v>
      </c>
      <c r="E776">
        <v>174982.43807762649</v>
      </c>
      <c r="F776">
        <v>204526.99999324666</v>
      </c>
      <c r="G776">
        <v>202404.9118176593</v>
      </c>
      <c r="H776">
        <v>2.3934273741657019E-3</v>
      </c>
    </row>
    <row r="777" spans="2:8" x14ac:dyDescent="0.4">
      <c r="B777" s="11">
        <v>774</v>
      </c>
      <c r="C777">
        <v>257324.80944832662</v>
      </c>
      <c r="D777">
        <v>340905.6621246658</v>
      </c>
      <c r="E777">
        <v>376440.47685709002</v>
      </c>
      <c r="F777">
        <v>421703.76134166785</v>
      </c>
      <c r="G777">
        <v>486187.27736808633</v>
      </c>
      <c r="H777">
        <v>0.19441354249235387</v>
      </c>
    </row>
    <row r="778" spans="2:8" x14ac:dyDescent="0.4">
      <c r="B778" s="11">
        <v>775</v>
      </c>
      <c r="C778">
        <v>264330.85567454738</v>
      </c>
      <c r="D778">
        <v>340905.6621246658</v>
      </c>
      <c r="E778">
        <v>440831.03940268583</v>
      </c>
      <c r="F778">
        <v>479272.73829747079</v>
      </c>
      <c r="G778">
        <v>478587.53695424314</v>
      </c>
      <c r="H778">
        <v>0.19065592600305292</v>
      </c>
    </row>
    <row r="779" spans="2:8" x14ac:dyDescent="0.4">
      <c r="B779" s="11">
        <v>776</v>
      </c>
      <c r="C779">
        <v>229877.67405890033</v>
      </c>
      <c r="D779">
        <v>257037.23989733349</v>
      </c>
      <c r="E779">
        <v>245176.63920253774</v>
      </c>
      <c r="F779">
        <v>239604.63151532711</v>
      </c>
      <c r="G779">
        <v>297392.8937116462</v>
      </c>
      <c r="H779">
        <v>8.2580295900880563E-2</v>
      </c>
    </row>
    <row r="780" spans="2:8" x14ac:dyDescent="0.4">
      <c r="B780" s="11">
        <v>777</v>
      </c>
      <c r="C780">
        <v>229877.67405890033</v>
      </c>
      <c r="D780">
        <v>268736.85961497948</v>
      </c>
      <c r="E780">
        <v>174746.38565771354</v>
      </c>
      <c r="F780">
        <v>191296.86120627192</v>
      </c>
      <c r="G780">
        <v>124609.78216395993</v>
      </c>
      <c r="H780">
        <v>-9.0286942794196912E-2</v>
      </c>
    </row>
    <row r="781" spans="2:8" x14ac:dyDescent="0.4">
      <c r="B781" s="11">
        <v>778</v>
      </c>
      <c r="C781">
        <v>233742.84302081462</v>
      </c>
      <c r="D781">
        <v>222111.07400860454</v>
      </c>
      <c r="E781">
        <v>244926.22690110584</v>
      </c>
      <c r="F781">
        <v>281717.59738755622</v>
      </c>
      <c r="G781">
        <v>325069.34075280163</v>
      </c>
      <c r="H781">
        <v>0.10201930622466704</v>
      </c>
    </row>
    <row r="782" spans="2:8" x14ac:dyDescent="0.4">
      <c r="B782" s="11">
        <v>779</v>
      </c>
      <c r="C782">
        <v>229877.67405890033</v>
      </c>
      <c r="D782">
        <v>304209.29128229513</v>
      </c>
      <c r="E782">
        <v>403434.57088986808</v>
      </c>
      <c r="F782">
        <v>261597.94219396741</v>
      </c>
      <c r="G782">
        <v>347334.37980631826</v>
      </c>
      <c r="H782">
        <v>0.11671810020603246</v>
      </c>
    </row>
    <row r="783" spans="2:8" x14ac:dyDescent="0.4">
      <c r="B783" s="11">
        <v>780</v>
      </c>
      <c r="C783">
        <v>215894.89414355188</v>
      </c>
      <c r="D783">
        <v>140407.580897142</v>
      </c>
      <c r="E783">
        <v>185511.1956686583</v>
      </c>
      <c r="F783">
        <v>120648.34470915515</v>
      </c>
      <c r="G783">
        <v>115444.11483059215</v>
      </c>
      <c r="H783">
        <v>-0.10408179711042453</v>
      </c>
    </row>
    <row r="784" spans="2:8" x14ac:dyDescent="0.4">
      <c r="B784" s="11">
        <v>781</v>
      </c>
      <c r="C784">
        <v>215894.89414355188</v>
      </c>
      <c r="D784">
        <v>233138.77060454764</v>
      </c>
      <c r="E784">
        <v>269176.66844856844</v>
      </c>
      <c r="F784">
        <v>314318.69516300905</v>
      </c>
      <c r="G784">
        <v>311041.72276326735</v>
      </c>
      <c r="H784">
        <v>9.2339731844269357E-2</v>
      </c>
    </row>
    <row r="785" spans="2:8" x14ac:dyDescent="0.4">
      <c r="B785" s="11">
        <v>782</v>
      </c>
      <c r="C785">
        <v>234087.49997805891</v>
      </c>
      <c r="D785">
        <v>308525.71003766282</v>
      </c>
      <c r="E785">
        <v>380647.53747700213</v>
      </c>
      <c r="F785">
        <v>378954.12551806914</v>
      </c>
      <c r="G785">
        <v>409075.76321778214</v>
      </c>
      <c r="H785">
        <v>0.15386433728431426</v>
      </c>
    </row>
    <row r="786" spans="2:8" x14ac:dyDescent="0.4">
      <c r="B786" s="11">
        <v>783</v>
      </c>
      <c r="C786">
        <v>215894.89414355188</v>
      </c>
      <c r="D786">
        <v>285547.66359311459</v>
      </c>
      <c r="E786">
        <v>185511.1956686583</v>
      </c>
      <c r="F786">
        <v>214165.59692178993</v>
      </c>
      <c r="G786">
        <v>249776.3832875466</v>
      </c>
      <c r="H786">
        <v>4.5452427645136906E-2</v>
      </c>
    </row>
    <row r="787" spans="2:8" x14ac:dyDescent="0.4">
      <c r="B787" s="11">
        <v>784</v>
      </c>
      <c r="C787">
        <v>230914.07856865236</v>
      </c>
      <c r="D787">
        <v>150368.54090476834</v>
      </c>
      <c r="E787">
        <v>164774.38852011913</v>
      </c>
      <c r="F787">
        <v>202043.69735651798</v>
      </c>
      <c r="G787">
        <v>221316.28126544924</v>
      </c>
      <c r="H787">
        <v>2.0461616140674987E-2</v>
      </c>
    </row>
    <row r="788" spans="2:8" x14ac:dyDescent="0.4">
      <c r="B788" s="11">
        <v>785</v>
      </c>
      <c r="C788">
        <v>230914.07856865236</v>
      </c>
      <c r="D788">
        <v>254151.82873818075</v>
      </c>
      <c r="E788">
        <v>165460.4787057775</v>
      </c>
      <c r="F788">
        <v>212156.26572197012</v>
      </c>
      <c r="G788">
        <v>233799.6323695466</v>
      </c>
      <c r="H788">
        <v>3.1722176517069434E-2</v>
      </c>
    </row>
    <row r="789" spans="2:8" x14ac:dyDescent="0.4">
      <c r="B789" s="11">
        <v>786</v>
      </c>
      <c r="C789">
        <v>257324.80944832662</v>
      </c>
      <c r="D789">
        <v>284100.17477212677</v>
      </c>
      <c r="E789">
        <v>330758.92914667854</v>
      </c>
      <c r="F789">
        <v>315567.94170673582</v>
      </c>
      <c r="G789">
        <v>302659.26408715389</v>
      </c>
      <c r="H789">
        <v>8.6387588192679221E-2</v>
      </c>
    </row>
    <row r="790" spans="2:8" x14ac:dyDescent="0.4">
      <c r="B790" s="11">
        <v>787</v>
      </c>
      <c r="C790">
        <v>264330.85567454738</v>
      </c>
      <c r="D790">
        <v>263309.64423651964</v>
      </c>
      <c r="E790">
        <v>286566.66079627629</v>
      </c>
      <c r="F790">
        <v>333507.77239172149</v>
      </c>
      <c r="G790">
        <v>360030.07765165408</v>
      </c>
      <c r="H790">
        <v>0.12476490680391183</v>
      </c>
    </row>
    <row r="791" spans="2:8" x14ac:dyDescent="0.4">
      <c r="B791" s="11">
        <v>788</v>
      </c>
      <c r="C791">
        <v>198975.11194599746</v>
      </c>
      <c r="D791">
        <v>263309.64423651964</v>
      </c>
      <c r="E791">
        <v>286566.66079627629</v>
      </c>
      <c r="F791">
        <v>312220.37483492988</v>
      </c>
      <c r="G791">
        <v>296305.65026786167</v>
      </c>
      <c r="H791">
        <v>8.1787571268899573E-2</v>
      </c>
    </row>
    <row r="792" spans="2:8" x14ac:dyDescent="0.4">
      <c r="B792" s="11">
        <v>789</v>
      </c>
      <c r="C792">
        <v>190124.4788933043</v>
      </c>
      <c r="D792">
        <v>183035.14779954997</v>
      </c>
      <c r="E792">
        <v>212386.87374829451</v>
      </c>
      <c r="F792">
        <v>282565.59852861299</v>
      </c>
      <c r="G792">
        <v>306404.22386587883</v>
      </c>
      <c r="H792">
        <v>8.906286693841281E-2</v>
      </c>
    </row>
    <row r="793" spans="2:8" x14ac:dyDescent="0.4">
      <c r="B793" s="11">
        <v>790</v>
      </c>
      <c r="C793">
        <v>246971.24947545229</v>
      </c>
      <c r="D793">
        <v>272741.36372004054</v>
      </c>
      <c r="E793">
        <v>294478.41711816157</v>
      </c>
      <c r="F793">
        <v>339887.92625650758</v>
      </c>
      <c r="G793">
        <v>339574.03937298805</v>
      </c>
      <c r="H793">
        <v>0.11168282747142344</v>
      </c>
    </row>
    <row r="794" spans="2:8" x14ac:dyDescent="0.4">
      <c r="B794" s="11">
        <v>791</v>
      </c>
      <c r="C794">
        <v>246971.24947545229</v>
      </c>
      <c r="D794">
        <v>276300.06864659936</v>
      </c>
      <c r="E794">
        <v>309288.84751325345</v>
      </c>
      <c r="F794">
        <v>410148.52933965449</v>
      </c>
      <c r="G794">
        <v>459716.21038620884</v>
      </c>
      <c r="H794">
        <v>0.18111440016096148</v>
      </c>
    </row>
    <row r="795" spans="2:8" x14ac:dyDescent="0.4">
      <c r="B795" s="11">
        <v>792</v>
      </c>
      <c r="C795">
        <v>130084.92640988281</v>
      </c>
      <c r="D795">
        <v>129272.0398222659</v>
      </c>
      <c r="E795">
        <v>123626.67822772125</v>
      </c>
      <c r="F795">
        <v>143549.70513734841</v>
      </c>
      <c r="G795">
        <v>154941.23095089893</v>
      </c>
      <c r="H795">
        <v>-4.9772923766942201E-2</v>
      </c>
    </row>
    <row r="796" spans="2:8" x14ac:dyDescent="0.4">
      <c r="B796" s="11">
        <v>793</v>
      </c>
      <c r="C796">
        <v>223560.72967005437</v>
      </c>
      <c r="D796">
        <v>295719.49906839122</v>
      </c>
      <c r="E796">
        <v>344591.62910044804</v>
      </c>
      <c r="F796">
        <v>403343.2565348249</v>
      </c>
      <c r="G796">
        <v>382952.86126051372</v>
      </c>
      <c r="H796">
        <v>0.13873603660761802</v>
      </c>
    </row>
    <row r="797" spans="2:8" x14ac:dyDescent="0.4">
      <c r="B797" s="11">
        <v>794</v>
      </c>
      <c r="C797">
        <v>230914.07856865236</v>
      </c>
      <c r="D797">
        <v>269457.40706697752</v>
      </c>
      <c r="E797">
        <v>263659.48321678012</v>
      </c>
      <c r="F797">
        <v>250979.05962533742</v>
      </c>
      <c r="G797">
        <v>273964.40913857886</v>
      </c>
      <c r="H797">
        <v>6.495885812820279E-2</v>
      </c>
    </row>
    <row r="798" spans="2:8" x14ac:dyDescent="0.4">
      <c r="B798" s="11">
        <v>795</v>
      </c>
      <c r="C798">
        <v>229877.67405890033</v>
      </c>
      <c r="D798">
        <v>304209.29128229513</v>
      </c>
      <c r="E798">
        <v>354931.10790929187</v>
      </c>
      <c r="F798">
        <v>457494.93286509952</v>
      </c>
      <c r="G798">
        <v>528681.27025257098</v>
      </c>
      <c r="H798">
        <v>0.21459862692438558</v>
      </c>
    </row>
    <row r="799" spans="2:8" x14ac:dyDescent="0.4">
      <c r="B799" s="11">
        <v>796</v>
      </c>
      <c r="C799">
        <v>190808.97601049696</v>
      </c>
      <c r="D799">
        <v>220326.40537599634</v>
      </c>
      <c r="E799">
        <v>253417.55491974519</v>
      </c>
      <c r="F799">
        <v>283323.57487855392</v>
      </c>
      <c r="G799">
        <v>331246.22907527559</v>
      </c>
      <c r="H799">
        <v>0.10617589259646465</v>
      </c>
    </row>
    <row r="800" spans="2:8" x14ac:dyDescent="0.4">
      <c r="B800" s="11">
        <v>797</v>
      </c>
      <c r="C800">
        <v>215894.89414355188</v>
      </c>
      <c r="D800">
        <v>285547.66359311459</v>
      </c>
      <c r="E800">
        <v>328695.72807898081</v>
      </c>
      <c r="F800">
        <v>314922.32446116128</v>
      </c>
      <c r="G800">
        <v>365056.80384275649</v>
      </c>
      <c r="H800">
        <v>0.12788829664855617</v>
      </c>
    </row>
    <row r="801" spans="2:8" x14ac:dyDescent="0.4">
      <c r="B801" s="11">
        <v>798</v>
      </c>
      <c r="C801">
        <v>257324.80944832662</v>
      </c>
      <c r="D801">
        <v>340905.6621246658</v>
      </c>
      <c r="E801">
        <v>392897.64315043017</v>
      </c>
      <c r="F801">
        <v>451346.1428352556</v>
      </c>
      <c r="G801">
        <v>433980.95531288238</v>
      </c>
      <c r="H801">
        <v>0.16758400044779331</v>
      </c>
    </row>
    <row r="802" spans="2:8" x14ac:dyDescent="0.4">
      <c r="B802" s="11">
        <v>799</v>
      </c>
      <c r="C802">
        <v>223560.72967005437</v>
      </c>
      <c r="D802">
        <v>241397.91264165816</v>
      </c>
      <c r="E802">
        <v>278725.77822746936</v>
      </c>
      <c r="F802">
        <v>325281.01772617095</v>
      </c>
      <c r="G802">
        <v>429324.98803275975</v>
      </c>
      <c r="H802">
        <v>0.16506789313589176</v>
      </c>
    </row>
    <row r="803" spans="2:8" x14ac:dyDescent="0.4">
      <c r="B803" s="11">
        <v>800</v>
      </c>
      <c r="C803">
        <v>234087.49997805891</v>
      </c>
      <c r="D803">
        <v>271825.28773961362</v>
      </c>
      <c r="E803">
        <v>313777.91911337071</v>
      </c>
      <c r="F803">
        <v>344746.41670060169</v>
      </c>
      <c r="G803">
        <v>324769.79318709491</v>
      </c>
      <c r="H803">
        <v>0.10181613176161153</v>
      </c>
    </row>
    <row r="804" spans="2:8" x14ac:dyDescent="0.4">
      <c r="B804" s="11">
        <v>801</v>
      </c>
      <c r="C804">
        <v>233742.84302081462</v>
      </c>
      <c r="D804">
        <v>257449.46729640514</v>
      </c>
      <c r="E804">
        <v>297126.70293097018</v>
      </c>
      <c r="F804">
        <v>342986.06200590666</v>
      </c>
      <c r="G804">
        <v>393880.29935643391</v>
      </c>
      <c r="H804">
        <v>0.14516180057668526</v>
      </c>
    </row>
    <row r="805" spans="2:8" x14ac:dyDescent="0.4">
      <c r="B805" s="11">
        <v>802</v>
      </c>
      <c r="C805">
        <v>257324.80944832662</v>
      </c>
      <c r="D805">
        <v>246153.19520169953</v>
      </c>
      <c r="E805">
        <v>285757.03761511232</v>
      </c>
      <c r="F805">
        <v>333433.52327079605</v>
      </c>
      <c r="G805">
        <v>364325.78780105594</v>
      </c>
      <c r="H805">
        <v>0.12743622144116973</v>
      </c>
    </row>
    <row r="806" spans="2:8" x14ac:dyDescent="0.4">
      <c r="B806" s="11">
        <v>803</v>
      </c>
      <c r="C806">
        <v>190808.97601049696</v>
      </c>
      <c r="D806">
        <v>206183.40247185336</v>
      </c>
      <c r="E806">
        <v>238087.31003164663</v>
      </c>
      <c r="F806">
        <v>257380.64418359095</v>
      </c>
      <c r="G806">
        <v>278347.68454560172</v>
      </c>
      <c r="H806">
        <v>6.8345004089323202E-2</v>
      </c>
    </row>
    <row r="807" spans="2:8" x14ac:dyDescent="0.4">
      <c r="B807" s="11">
        <v>804</v>
      </c>
      <c r="C807">
        <v>190124.4788933043</v>
      </c>
      <c r="D807">
        <v>185116.30195505579</v>
      </c>
      <c r="E807">
        <v>179976.12174866282</v>
      </c>
      <c r="F807">
        <v>207527.11576127613</v>
      </c>
      <c r="G807">
        <v>225730.64539420404</v>
      </c>
      <c r="H807">
        <v>2.4500336835499681E-2</v>
      </c>
    </row>
    <row r="808" spans="2:8" x14ac:dyDescent="0.4">
      <c r="B808" s="11">
        <v>805</v>
      </c>
      <c r="C808">
        <v>198975.11194599746</v>
      </c>
      <c r="D808">
        <v>231358.46971736217</v>
      </c>
      <c r="E808">
        <v>266177.23077330244</v>
      </c>
      <c r="F808">
        <v>172752.66028516079</v>
      </c>
      <c r="G808">
        <v>199225.11465285285</v>
      </c>
      <c r="H808">
        <v>-7.7608904101011955E-4</v>
      </c>
    </row>
    <row r="809" spans="2:8" x14ac:dyDescent="0.4">
      <c r="B809" s="11">
        <v>806</v>
      </c>
      <c r="C809">
        <v>223560.72967005437</v>
      </c>
      <c r="D809">
        <v>276300.06864659936</v>
      </c>
      <c r="E809">
        <v>300997.44577478035</v>
      </c>
      <c r="F809">
        <v>328291.73382058338</v>
      </c>
      <c r="G809">
        <v>378939.00602333725</v>
      </c>
      <c r="H809">
        <v>0.13633887164674752</v>
      </c>
    </row>
    <row r="810" spans="2:8" x14ac:dyDescent="0.4">
      <c r="B810" s="11">
        <v>807</v>
      </c>
      <c r="C810">
        <v>234087.49997805891</v>
      </c>
      <c r="D810">
        <v>270223.80384194548</v>
      </c>
      <c r="E810">
        <v>312001.27157332178</v>
      </c>
      <c r="F810">
        <v>294675.30806194997</v>
      </c>
      <c r="G810">
        <v>338374.01707941858</v>
      </c>
      <c r="H810">
        <v>0.11089599821841745</v>
      </c>
    </row>
    <row r="811" spans="2:8" x14ac:dyDescent="0.4">
      <c r="B811" s="11">
        <v>808</v>
      </c>
      <c r="C811">
        <v>215894.89414355188</v>
      </c>
      <c r="D811">
        <v>277959.68939944182</v>
      </c>
      <c r="E811">
        <v>323961.23381577828</v>
      </c>
      <c r="F811">
        <v>349752.0279147831</v>
      </c>
      <c r="G811">
        <v>381966.98199825379</v>
      </c>
      <c r="H811">
        <v>0.13814911627398963</v>
      </c>
    </row>
    <row r="812" spans="2:8" x14ac:dyDescent="0.4">
      <c r="B812" s="11">
        <v>809</v>
      </c>
      <c r="C812">
        <v>230902.4646606578</v>
      </c>
      <c r="D812">
        <v>266633.77228229865</v>
      </c>
      <c r="E812">
        <v>265214.92132668977</v>
      </c>
      <c r="F812">
        <v>350803.1525719866</v>
      </c>
      <c r="G812">
        <v>403857.4532664463</v>
      </c>
      <c r="H812">
        <v>0.1509053829422331</v>
      </c>
    </row>
    <row r="813" spans="2:8" x14ac:dyDescent="0.4">
      <c r="B813" s="11">
        <v>810</v>
      </c>
      <c r="C813">
        <v>234087.49997805891</v>
      </c>
      <c r="D813">
        <v>274989.5468961497</v>
      </c>
      <c r="E813">
        <v>306206.03394996794</v>
      </c>
      <c r="F813">
        <v>361428.32314359111</v>
      </c>
      <c r="G813">
        <v>461512.29908395093</v>
      </c>
      <c r="H813">
        <v>0.18203587243736497</v>
      </c>
    </row>
    <row r="814" spans="2:8" x14ac:dyDescent="0.4">
      <c r="B814" s="11">
        <v>811</v>
      </c>
      <c r="C814">
        <v>233742.84302081462</v>
      </c>
      <c r="D814">
        <v>300095.44440225576</v>
      </c>
      <c r="E814">
        <v>327862.03153979639</v>
      </c>
      <c r="F814">
        <v>381246.62367609178</v>
      </c>
      <c r="G814">
        <v>448576.93543963</v>
      </c>
      <c r="H814">
        <v>0.17533424142995524</v>
      </c>
    </row>
    <row r="815" spans="2:8" x14ac:dyDescent="0.4">
      <c r="B815" s="11">
        <v>812</v>
      </c>
      <c r="C815">
        <v>220700.60554138207</v>
      </c>
      <c r="D815">
        <v>246809.31414438615</v>
      </c>
      <c r="E815">
        <v>276169.9934277322</v>
      </c>
      <c r="F815">
        <v>300855.94924895093</v>
      </c>
      <c r="G815">
        <v>346120.99093361647</v>
      </c>
      <c r="H815">
        <v>0.11593677199169394</v>
      </c>
    </row>
    <row r="816" spans="2:8" x14ac:dyDescent="0.4">
      <c r="B816" s="11">
        <v>813</v>
      </c>
      <c r="C816">
        <v>190124.4788933043</v>
      </c>
      <c r="D816">
        <v>220839.15755056206</v>
      </c>
      <c r="E816">
        <v>243356.63037148735</v>
      </c>
      <c r="F816">
        <v>313642.24937536847</v>
      </c>
      <c r="G816">
        <v>362248.43649901357</v>
      </c>
      <c r="H816">
        <v>0.1261475719633991</v>
      </c>
    </row>
    <row r="817" spans="2:8" x14ac:dyDescent="0.4">
      <c r="B817" s="11">
        <v>814</v>
      </c>
      <c r="C817">
        <v>198975.11194599746</v>
      </c>
      <c r="D817">
        <v>219962.25423771146</v>
      </c>
      <c r="E817">
        <v>243301.61752800172</v>
      </c>
      <c r="F817">
        <v>158053.79877369804</v>
      </c>
      <c r="G817">
        <v>170542.67101956034</v>
      </c>
      <c r="H817">
        <v>-3.1363984101773434E-2</v>
      </c>
    </row>
    <row r="818" spans="2:8" x14ac:dyDescent="0.4">
      <c r="B818" s="11">
        <v>815</v>
      </c>
      <c r="C818">
        <v>233742.84302081462</v>
      </c>
      <c r="D818">
        <v>231358.46971736217</v>
      </c>
      <c r="E818">
        <v>258572.75861563816</v>
      </c>
      <c r="F818">
        <v>297644.75684612483</v>
      </c>
      <c r="G818">
        <v>382600.51013264258</v>
      </c>
      <c r="H818">
        <v>0.13852641149814171</v>
      </c>
    </row>
    <row r="819" spans="2:8" x14ac:dyDescent="0.4">
      <c r="B819" s="11">
        <v>816</v>
      </c>
      <c r="C819">
        <v>234087.49997805891</v>
      </c>
      <c r="D819">
        <v>256302.73928466489</v>
      </c>
      <c r="E819">
        <v>295880.28579620575</v>
      </c>
      <c r="F819">
        <v>344746.41670060175</v>
      </c>
      <c r="G819">
        <v>371721.90687490808</v>
      </c>
      <c r="H819">
        <v>0.13197707657373536</v>
      </c>
    </row>
    <row r="820" spans="2:8" x14ac:dyDescent="0.4">
      <c r="B820" s="11">
        <v>817</v>
      </c>
      <c r="C820">
        <v>246971.24947545229</v>
      </c>
      <c r="D820">
        <v>326999.83140689554</v>
      </c>
      <c r="E820">
        <v>356069.47888964764</v>
      </c>
      <c r="F820">
        <v>471874.46171126224</v>
      </c>
      <c r="G820">
        <v>452264.14194049308</v>
      </c>
      <c r="H820">
        <v>0.17726011891087978</v>
      </c>
    </row>
    <row r="821" spans="2:8" x14ac:dyDescent="0.4">
      <c r="B821" s="11">
        <v>818</v>
      </c>
      <c r="C821">
        <v>230914.07856865236</v>
      </c>
      <c r="D821">
        <v>304749.01909257483</v>
      </c>
      <c r="E821">
        <v>354862.09613740654</v>
      </c>
      <c r="F821">
        <v>468478.49067852262</v>
      </c>
      <c r="G821">
        <v>540680.96090218821</v>
      </c>
      <c r="H821">
        <v>0.22006288616708458</v>
      </c>
    </row>
    <row r="822" spans="2:8" x14ac:dyDescent="0.4">
      <c r="B822" s="11">
        <v>819</v>
      </c>
      <c r="C822">
        <v>230914.07856865236</v>
      </c>
      <c r="D822">
        <v>304749.01909257483</v>
      </c>
      <c r="E822">
        <v>340357.63608985138</v>
      </c>
      <c r="F822">
        <v>450664.89206556167</v>
      </c>
      <c r="G822">
        <v>431555.15493562428</v>
      </c>
      <c r="H822">
        <v>0.16627579570913609</v>
      </c>
    </row>
    <row r="823" spans="2:8" x14ac:dyDescent="0.4">
      <c r="B823" s="11">
        <v>820</v>
      </c>
      <c r="C823">
        <v>223560.72967005437</v>
      </c>
      <c r="D823">
        <v>222701.39781087803</v>
      </c>
      <c r="E823">
        <v>275984.85009173618</v>
      </c>
      <c r="F823">
        <v>300132.91591465764</v>
      </c>
      <c r="G823">
        <v>331937.18458714325</v>
      </c>
      <c r="H823">
        <v>0.10663698850342818</v>
      </c>
    </row>
    <row r="824" spans="2:8" x14ac:dyDescent="0.4">
      <c r="B824" s="11">
        <v>821</v>
      </c>
      <c r="C824">
        <v>190808.97601049696</v>
      </c>
      <c r="D824">
        <v>246153.19520169953</v>
      </c>
      <c r="E824">
        <v>326885.73895854846</v>
      </c>
      <c r="F824">
        <v>374793.43515021494</v>
      </c>
      <c r="G824">
        <v>437400.17310755496</v>
      </c>
      <c r="H824">
        <v>0.16941804483775136</v>
      </c>
    </row>
    <row r="825" spans="2:8" x14ac:dyDescent="0.4">
      <c r="B825" s="11">
        <v>822</v>
      </c>
      <c r="C825">
        <v>198975.11194599746</v>
      </c>
      <c r="D825">
        <v>231936.55091249957</v>
      </c>
      <c r="E825">
        <v>267712.35302010906</v>
      </c>
      <c r="F825">
        <v>307616.48372012528</v>
      </c>
      <c r="G825">
        <v>335755.21866726608</v>
      </c>
      <c r="H825">
        <v>0.10917112529318995</v>
      </c>
    </row>
    <row r="826" spans="2:8" x14ac:dyDescent="0.4">
      <c r="B826" s="11">
        <v>823</v>
      </c>
      <c r="C826">
        <v>215894.89414355188</v>
      </c>
      <c r="D826">
        <v>235650.24172427563</v>
      </c>
      <c r="E826">
        <v>223938.10592194842</v>
      </c>
      <c r="F826">
        <v>258712.97322622745</v>
      </c>
      <c r="G826">
        <v>168424.42334532633</v>
      </c>
      <c r="H826">
        <v>-3.3782242859583644E-2</v>
      </c>
    </row>
    <row r="827" spans="2:8" x14ac:dyDescent="0.4">
      <c r="B827" s="11">
        <v>824</v>
      </c>
      <c r="C827">
        <v>215894.89414355188</v>
      </c>
      <c r="D827">
        <v>238222.97111299483</v>
      </c>
      <c r="E827">
        <v>266480.06839805661</v>
      </c>
      <c r="F827">
        <v>329668.82842606201</v>
      </c>
      <c r="G827">
        <v>383327.6059614321</v>
      </c>
      <c r="H827">
        <v>0.13895881512745034</v>
      </c>
    </row>
    <row r="828" spans="2:8" x14ac:dyDescent="0.4">
      <c r="B828" s="11">
        <v>825</v>
      </c>
      <c r="C828">
        <v>257324.80944832662</v>
      </c>
      <c r="D828">
        <v>256580.32423619906</v>
      </c>
      <c r="E828">
        <v>298226.23517951352</v>
      </c>
      <c r="F828">
        <v>384510.33176689292</v>
      </c>
      <c r="G828">
        <v>365659.44556161918</v>
      </c>
      <c r="H828">
        <v>0.12826043826951095</v>
      </c>
    </row>
    <row r="829" spans="2:8" x14ac:dyDescent="0.4">
      <c r="B829" s="11">
        <v>826</v>
      </c>
      <c r="C829">
        <v>229877.67405890033</v>
      </c>
      <c r="D829">
        <v>253704.97801019214</v>
      </c>
      <c r="E829">
        <v>291981.73532474687</v>
      </c>
      <c r="F829">
        <v>277943.46665424696</v>
      </c>
      <c r="G829">
        <v>180436.70716635219</v>
      </c>
      <c r="H829">
        <v>-2.037698570582247E-2</v>
      </c>
    </row>
    <row r="830" spans="2:8" x14ac:dyDescent="0.4">
      <c r="B830" s="11">
        <v>827</v>
      </c>
      <c r="C830">
        <v>264330.85567454738</v>
      </c>
      <c r="D830">
        <v>171742.77087560215</v>
      </c>
      <c r="E830">
        <v>185511.19566865833</v>
      </c>
      <c r="F830">
        <v>200459.50595691495</v>
      </c>
      <c r="G830">
        <v>192081.29645837747</v>
      </c>
      <c r="H830">
        <v>-8.0471797067594997E-3</v>
      </c>
    </row>
    <row r="831" spans="2:8" x14ac:dyDescent="0.4">
      <c r="B831" s="11">
        <v>828</v>
      </c>
      <c r="C831">
        <v>190808.97601049696</v>
      </c>
      <c r="D831">
        <v>190324.33935739839</v>
      </c>
      <c r="E831">
        <v>210554.78394035442</v>
      </c>
      <c r="F831">
        <v>227461.50639530417</v>
      </c>
      <c r="G831">
        <v>228202.9962366838</v>
      </c>
      <c r="H831">
        <v>2.673476958943688E-2</v>
      </c>
    </row>
    <row r="832" spans="2:8" x14ac:dyDescent="0.4">
      <c r="B832" s="11">
        <v>829</v>
      </c>
      <c r="C832">
        <v>130084.92640988281</v>
      </c>
      <c r="D832">
        <v>129272.0398222659</v>
      </c>
      <c r="E832">
        <v>144665.76746655485</v>
      </c>
      <c r="F832">
        <v>144717.73637379575</v>
      </c>
      <c r="G832">
        <v>186849.66767393812</v>
      </c>
      <c r="H832">
        <v>-1.3510500564248962E-2</v>
      </c>
    </row>
    <row r="833" spans="2:8" x14ac:dyDescent="0.4">
      <c r="B833" s="11">
        <v>830</v>
      </c>
      <c r="C833">
        <v>229877.67405890033</v>
      </c>
      <c r="D833">
        <v>284273.41257495596</v>
      </c>
      <c r="E833">
        <v>367124.83392713929</v>
      </c>
      <c r="F833">
        <v>399438.95116930414</v>
      </c>
      <c r="G833">
        <v>381006.54896341282</v>
      </c>
      <c r="H833">
        <v>0.13757617821764945</v>
      </c>
    </row>
    <row r="834" spans="2:8" x14ac:dyDescent="0.4">
      <c r="B834" s="11">
        <v>831</v>
      </c>
      <c r="C834">
        <v>215894.89414355188</v>
      </c>
      <c r="D834">
        <v>235650.24172427563</v>
      </c>
      <c r="E834">
        <v>254374.8674352582</v>
      </c>
      <c r="F834">
        <v>242596.82601474886</v>
      </c>
      <c r="G834">
        <v>262245.41460908257</v>
      </c>
      <c r="H834">
        <v>5.5687991628568412E-2</v>
      </c>
    </row>
    <row r="835" spans="2:8" x14ac:dyDescent="0.4">
      <c r="B835" s="11">
        <v>832</v>
      </c>
      <c r="C835">
        <v>218382.85596525684</v>
      </c>
      <c r="D835">
        <v>280519.53134157567</v>
      </c>
      <c r="E835">
        <v>327862.03153979639</v>
      </c>
      <c r="F835">
        <v>421461.99199549505</v>
      </c>
      <c r="G835">
        <v>470945.29021165892</v>
      </c>
      <c r="H835">
        <v>0.18682884359852947</v>
      </c>
    </row>
    <row r="836" spans="2:8" x14ac:dyDescent="0.4">
      <c r="B836" s="11">
        <v>833</v>
      </c>
      <c r="C836">
        <v>190124.4788933043</v>
      </c>
      <c r="D836">
        <v>183035.14779954997</v>
      </c>
      <c r="E836">
        <v>177135.64943412674</v>
      </c>
      <c r="F836">
        <v>230167.58794814657</v>
      </c>
      <c r="G836">
        <v>308012.2622679582</v>
      </c>
      <c r="H836">
        <v>9.0203575851208306E-2</v>
      </c>
    </row>
    <row r="837" spans="2:8" x14ac:dyDescent="0.4">
      <c r="B837" s="11">
        <v>834</v>
      </c>
      <c r="C837">
        <v>257324.80944832662</v>
      </c>
      <c r="D837">
        <v>167144.63915176003</v>
      </c>
      <c r="E837">
        <v>166482.8286836491</v>
      </c>
      <c r="F837">
        <v>193623.54451538279</v>
      </c>
      <c r="G837">
        <v>226284.77021448294</v>
      </c>
      <c r="H837">
        <v>2.5002833468509733E-2</v>
      </c>
    </row>
    <row r="838" spans="2:8" x14ac:dyDescent="0.4">
      <c r="B838" s="11">
        <v>835</v>
      </c>
      <c r="C838">
        <v>230914.07856865236</v>
      </c>
      <c r="D838">
        <v>296276.00194919866</v>
      </c>
      <c r="E838">
        <v>347867.84924510133</v>
      </c>
      <c r="F838">
        <v>342542.71518308896</v>
      </c>
      <c r="G838">
        <v>401706.18599202798</v>
      </c>
      <c r="H838">
        <v>0.14967663381349361</v>
      </c>
    </row>
    <row r="839" spans="2:8" x14ac:dyDescent="0.4">
      <c r="B839" s="11">
        <v>836</v>
      </c>
      <c r="C839">
        <v>218382.85596525684</v>
      </c>
      <c r="D839">
        <v>280519.53134157567</v>
      </c>
      <c r="E839">
        <v>327862.03153979639</v>
      </c>
      <c r="F839">
        <v>404309.20950024109</v>
      </c>
      <c r="G839">
        <v>466361.26579005248</v>
      </c>
      <c r="H839">
        <v>0.18450935583879757</v>
      </c>
    </row>
    <row r="840" spans="2:8" x14ac:dyDescent="0.4">
      <c r="B840" s="11">
        <v>837</v>
      </c>
      <c r="C840">
        <v>230902.4646606578</v>
      </c>
      <c r="D840">
        <v>220326.40537599634</v>
      </c>
      <c r="E840">
        <v>243374.60290466304</v>
      </c>
      <c r="F840">
        <v>281094.69241548982</v>
      </c>
      <c r="G840">
        <v>326864.04444758204</v>
      </c>
      <c r="H840">
        <v>0.10323347472769995</v>
      </c>
    </row>
    <row r="841" spans="2:8" x14ac:dyDescent="0.4">
      <c r="B841" s="11">
        <v>838</v>
      </c>
      <c r="C841">
        <v>215894.89414355188</v>
      </c>
      <c r="D841">
        <v>252258.3466817895</v>
      </c>
      <c r="E841">
        <v>164103.27016157471</v>
      </c>
      <c r="F841">
        <v>216522.90215484833</v>
      </c>
      <c r="G841">
        <v>140853.83421590767</v>
      </c>
      <c r="H841">
        <v>-6.7717063212120343E-2</v>
      </c>
    </row>
    <row r="842" spans="2:8" x14ac:dyDescent="0.4">
      <c r="B842" s="11">
        <v>839</v>
      </c>
      <c r="C842">
        <v>190808.97601049696</v>
      </c>
      <c r="D842">
        <v>236106.1511290911</v>
      </c>
      <c r="E842">
        <v>305226.53221625939</v>
      </c>
      <c r="F842">
        <v>331573.85508096643</v>
      </c>
      <c r="G842">
        <v>358490.29856924643</v>
      </c>
      <c r="H842">
        <v>0.12380117627578779</v>
      </c>
    </row>
    <row r="843" spans="2:8" x14ac:dyDescent="0.4">
      <c r="B843" s="11">
        <v>840</v>
      </c>
      <c r="C843">
        <v>233742.84302081462</v>
      </c>
      <c r="D843">
        <v>271903.89642855281</v>
      </c>
      <c r="E843">
        <v>322076.06890334981</v>
      </c>
      <c r="F843">
        <v>384704.63291272346</v>
      </c>
      <c r="G843">
        <v>251270.4468279772</v>
      </c>
      <c r="H843">
        <v>4.6700142462243077E-2</v>
      </c>
    </row>
    <row r="844" spans="2:8" x14ac:dyDescent="0.4">
      <c r="B844" s="11">
        <v>841</v>
      </c>
      <c r="C844">
        <v>257324.80944832662</v>
      </c>
      <c r="D844">
        <v>167144.63915176003</v>
      </c>
      <c r="E844">
        <v>108686.07141733535</v>
      </c>
      <c r="F844">
        <v>134173.85601634576</v>
      </c>
      <c r="G844">
        <v>128408.28106068012</v>
      </c>
      <c r="H844">
        <v>-8.4807173555997761E-2</v>
      </c>
    </row>
    <row r="845" spans="2:8" x14ac:dyDescent="0.4">
      <c r="B845" s="11">
        <v>842</v>
      </c>
      <c r="C845">
        <v>229877.67405890033</v>
      </c>
      <c r="D845">
        <v>284273.41257495596</v>
      </c>
      <c r="E845">
        <v>271948.82782237005</v>
      </c>
      <c r="F845">
        <v>261433.00148606591</v>
      </c>
      <c r="G845">
        <v>289155.6728034633</v>
      </c>
      <c r="H845">
        <v>7.6515641152081759E-2</v>
      </c>
    </row>
    <row r="846" spans="2:8" x14ac:dyDescent="0.4">
      <c r="B846" s="11">
        <v>843</v>
      </c>
      <c r="C846">
        <v>264330.85567454738</v>
      </c>
      <c r="D846">
        <v>308525.71003766282</v>
      </c>
      <c r="E846">
        <v>361858.30740881234</v>
      </c>
      <c r="F846">
        <v>396656.58346748154</v>
      </c>
      <c r="G846">
        <v>469703.55830232135</v>
      </c>
      <c r="H846">
        <v>0.18620232496265832</v>
      </c>
    </row>
    <row r="847" spans="2:8" x14ac:dyDescent="0.4">
      <c r="B847" s="11">
        <v>844</v>
      </c>
      <c r="C847">
        <v>198975.11194599746</v>
      </c>
      <c r="D847">
        <v>190324.33935739836</v>
      </c>
      <c r="E847">
        <v>205628.52442752576</v>
      </c>
      <c r="F847">
        <v>230550.81047736353</v>
      </c>
      <c r="G847">
        <v>255103.28584085617</v>
      </c>
      <c r="H847">
        <v>4.9874074388131184E-2</v>
      </c>
    </row>
    <row r="848" spans="2:8" x14ac:dyDescent="0.4">
      <c r="B848" s="11">
        <v>845</v>
      </c>
      <c r="C848">
        <v>198975.11194599746</v>
      </c>
      <c r="D848">
        <v>246413.39698954765</v>
      </c>
      <c r="E848">
        <v>268156.45741207543</v>
      </c>
      <c r="F848">
        <v>346061.39163091109</v>
      </c>
      <c r="G848">
        <v>331632.91216006334</v>
      </c>
      <c r="H848">
        <v>0.10643403284295694</v>
      </c>
    </row>
    <row r="849" spans="2:8" x14ac:dyDescent="0.4">
      <c r="B849" s="11">
        <v>846</v>
      </c>
      <c r="C849">
        <v>215894.89414355188</v>
      </c>
      <c r="D849">
        <v>206183.40247185336</v>
      </c>
      <c r="E849">
        <v>198381.67838242403</v>
      </c>
      <c r="F849">
        <v>222777.50106130767</v>
      </c>
      <c r="G849">
        <v>144847.82750069624</v>
      </c>
      <c r="H849">
        <v>-6.2488944002289659E-2</v>
      </c>
    </row>
    <row r="850" spans="2:8" x14ac:dyDescent="0.4">
      <c r="B850" s="11">
        <v>847</v>
      </c>
      <c r="C850">
        <v>264330.85567454738</v>
      </c>
      <c r="D850">
        <v>291750.09947536129</v>
      </c>
      <c r="E850">
        <v>335809.13755101111</v>
      </c>
      <c r="F850">
        <v>433900.70121796423</v>
      </c>
      <c r="G850">
        <v>500647.45658262004</v>
      </c>
      <c r="H850">
        <v>0.20143534335138713</v>
      </c>
    </row>
    <row r="851" spans="2:8" x14ac:dyDescent="0.4">
      <c r="B851" s="11">
        <v>848</v>
      </c>
      <c r="C851">
        <v>233742.84302081462</v>
      </c>
      <c r="D851">
        <v>221474.21879245079</v>
      </c>
      <c r="E851">
        <v>258527.54470195953</v>
      </c>
      <c r="F851">
        <v>254715.57850636292</v>
      </c>
      <c r="G851">
        <v>252623.12298292862</v>
      </c>
      <c r="H851">
        <v>4.7824673703740661E-2</v>
      </c>
    </row>
    <row r="852" spans="2:8" x14ac:dyDescent="0.4">
      <c r="B852" s="11">
        <v>849</v>
      </c>
      <c r="C852">
        <v>223560.72967005437</v>
      </c>
      <c r="D852">
        <v>246809.31414438615</v>
      </c>
      <c r="E852">
        <v>269086.11337544845</v>
      </c>
      <c r="F852">
        <v>297079.90238437743</v>
      </c>
      <c r="G852">
        <v>320612.70349829952</v>
      </c>
      <c r="H852">
        <v>9.8980903913753027E-2</v>
      </c>
    </row>
    <row r="853" spans="2:8" x14ac:dyDescent="0.4">
      <c r="B853" s="11">
        <v>850</v>
      </c>
      <c r="C853">
        <v>220700.60554138207</v>
      </c>
      <c r="D853">
        <v>272741.36372004054</v>
      </c>
      <c r="E853">
        <v>259620.96013827232</v>
      </c>
      <c r="F853">
        <v>300436.60879532871</v>
      </c>
      <c r="G853">
        <v>346918.14071290841</v>
      </c>
      <c r="H853">
        <v>0.11645032095323793</v>
      </c>
    </row>
    <row r="854" spans="2:8" x14ac:dyDescent="0.4">
      <c r="B854" s="11">
        <v>851</v>
      </c>
      <c r="C854">
        <v>246971.24947545229</v>
      </c>
      <c r="D854">
        <v>284095.91043349646</v>
      </c>
      <c r="E854">
        <v>310537.57165841409</v>
      </c>
      <c r="F854">
        <v>365365.67137518595</v>
      </c>
      <c r="G854">
        <v>419216.56889365899</v>
      </c>
      <c r="H854">
        <v>0.1595291970745667</v>
      </c>
    </row>
    <row r="855" spans="2:8" x14ac:dyDescent="0.4">
      <c r="B855" s="11">
        <v>852</v>
      </c>
      <c r="C855">
        <v>220700.60554138207</v>
      </c>
      <c r="D855">
        <v>254813.47095582623</v>
      </c>
      <c r="E855">
        <v>294259.79448018916</v>
      </c>
      <c r="F855">
        <v>339883.49145912635</v>
      </c>
      <c r="G855">
        <v>323621.02723891026</v>
      </c>
      <c r="H855">
        <v>0.1010355644001919</v>
      </c>
    </row>
    <row r="856" spans="2:8" x14ac:dyDescent="0.4">
      <c r="B856" s="11">
        <v>853</v>
      </c>
      <c r="C856">
        <v>218382.85596525684</v>
      </c>
      <c r="D856">
        <v>142118.89085430233</v>
      </c>
      <c r="E856">
        <v>134687.24557243084</v>
      </c>
      <c r="F856">
        <v>145736.10601677222</v>
      </c>
      <c r="G856">
        <v>169708.89090656608</v>
      </c>
      <c r="H856">
        <v>-3.2312970634345461E-2</v>
      </c>
    </row>
    <row r="857" spans="2:8" x14ac:dyDescent="0.4">
      <c r="B857" s="11">
        <v>854</v>
      </c>
      <c r="C857">
        <v>215894.89414355188</v>
      </c>
      <c r="D857">
        <v>285547.66359311459</v>
      </c>
      <c r="E857">
        <v>353341.56172384048</v>
      </c>
      <c r="F857">
        <v>352875.11301151011</v>
      </c>
      <c r="G857">
        <v>402972.31115765835</v>
      </c>
      <c r="H857">
        <v>0.15040044780713369</v>
      </c>
    </row>
    <row r="858" spans="2:8" x14ac:dyDescent="0.4">
      <c r="B858" s="11">
        <v>855</v>
      </c>
      <c r="C858">
        <v>215894.89414355188</v>
      </c>
      <c r="D858">
        <v>214764.40728748482</v>
      </c>
      <c r="E858">
        <v>204613.49809435377</v>
      </c>
      <c r="F858">
        <v>272330.61160630058</v>
      </c>
      <c r="G858">
        <v>272231.13817604724</v>
      </c>
      <c r="H858">
        <v>6.3607915270022186E-2</v>
      </c>
    </row>
    <row r="859" spans="2:8" x14ac:dyDescent="0.4">
      <c r="B859" s="11">
        <v>856</v>
      </c>
      <c r="C859">
        <v>215894.89414355188</v>
      </c>
      <c r="D859">
        <v>140407.580897142</v>
      </c>
      <c r="E859">
        <v>162332.49685577035</v>
      </c>
      <c r="F859">
        <v>189733.71438925902</v>
      </c>
      <c r="G859">
        <v>180938.56713996542</v>
      </c>
      <c r="H859">
        <v>-1.9832653530561517E-2</v>
      </c>
    </row>
    <row r="860" spans="2:8" x14ac:dyDescent="0.4">
      <c r="B860" s="11">
        <v>857</v>
      </c>
      <c r="C860">
        <v>264330.85567454738</v>
      </c>
      <c r="D860">
        <v>308525.71003766282</v>
      </c>
      <c r="E860">
        <v>292531.76913727145</v>
      </c>
      <c r="F860">
        <v>290192.78730067878</v>
      </c>
      <c r="G860">
        <v>325316.75021019625</v>
      </c>
      <c r="H860">
        <v>0.10218700400296488</v>
      </c>
    </row>
    <row r="861" spans="2:8" x14ac:dyDescent="0.4">
      <c r="B861" s="11">
        <v>858</v>
      </c>
      <c r="C861">
        <v>234087.49997805891</v>
      </c>
      <c r="D861">
        <v>222195.64808525913</v>
      </c>
      <c r="E861">
        <v>260145.21861350053</v>
      </c>
      <c r="F861">
        <v>280597.26139228768</v>
      </c>
      <c r="G861">
        <v>307158.57347006199</v>
      </c>
      <c r="H861">
        <v>8.9598581686277434E-2</v>
      </c>
    </row>
    <row r="862" spans="2:8" x14ac:dyDescent="0.4">
      <c r="B862" s="11">
        <v>859</v>
      </c>
      <c r="C862">
        <v>223560.72967005437</v>
      </c>
      <c r="D862">
        <v>257037.23989733349</v>
      </c>
      <c r="E862">
        <v>299791.64338144503</v>
      </c>
      <c r="F862">
        <v>345885.99410435127</v>
      </c>
      <c r="G862">
        <v>427054.01541268895</v>
      </c>
      <c r="H862">
        <v>0.16383272006233707</v>
      </c>
    </row>
    <row r="863" spans="2:8" x14ac:dyDescent="0.4">
      <c r="B863" s="11">
        <v>860</v>
      </c>
      <c r="C863">
        <v>264330.85567454738</v>
      </c>
      <c r="D863">
        <v>295719.49906839116</v>
      </c>
      <c r="E863">
        <v>340431.24006744724</v>
      </c>
      <c r="F863">
        <v>375938.69931828824</v>
      </c>
      <c r="G863">
        <v>360665.93461222487</v>
      </c>
      <c r="H863">
        <v>0.12516192079208999</v>
      </c>
    </row>
    <row r="864" spans="2:8" x14ac:dyDescent="0.4">
      <c r="B864" s="11">
        <v>861</v>
      </c>
      <c r="C864">
        <v>229877.67405890033</v>
      </c>
      <c r="D864">
        <v>268736.85961497948</v>
      </c>
      <c r="E864">
        <v>255316.01792460601</v>
      </c>
      <c r="F864">
        <v>328846.62684937968</v>
      </c>
      <c r="G864">
        <v>358275.8444020013</v>
      </c>
      <c r="H864">
        <v>0.1236666892138536</v>
      </c>
    </row>
    <row r="865" spans="2:8" x14ac:dyDescent="0.4">
      <c r="B865" s="11">
        <v>862</v>
      </c>
      <c r="C865">
        <v>198975.11194599746</v>
      </c>
      <c r="D865">
        <v>216806.8258604483</v>
      </c>
      <c r="E865">
        <v>216496.49735942401</v>
      </c>
      <c r="F865">
        <v>252045.56707391102</v>
      </c>
      <c r="G865">
        <v>271694.67793549894</v>
      </c>
      <c r="H865">
        <v>6.3188394084939148E-2</v>
      </c>
    </row>
    <row r="866" spans="2:8" x14ac:dyDescent="0.4">
      <c r="B866" s="11">
        <v>863</v>
      </c>
      <c r="C866">
        <v>198975.11194599746</v>
      </c>
      <c r="D866">
        <v>256580.32423619906</v>
      </c>
      <c r="E866">
        <v>340298.22812419396</v>
      </c>
      <c r="F866">
        <v>452243.73328005098</v>
      </c>
      <c r="G866">
        <v>562851.21042908984</v>
      </c>
      <c r="H866">
        <v>0.22990826998736225</v>
      </c>
    </row>
    <row r="867" spans="2:8" x14ac:dyDescent="0.4">
      <c r="B867" s="11">
        <v>864</v>
      </c>
      <c r="C867">
        <v>130084.92640988281</v>
      </c>
      <c r="D867">
        <v>152391.12467801198</v>
      </c>
      <c r="E867">
        <v>169977.46467113026</v>
      </c>
      <c r="F867">
        <v>199887.41307446145</v>
      </c>
      <c r="G867">
        <v>220011.21640159169</v>
      </c>
      <c r="H867">
        <v>1.9255269243019235E-2</v>
      </c>
    </row>
    <row r="868" spans="2:8" x14ac:dyDescent="0.4">
      <c r="B868" s="11">
        <v>865</v>
      </c>
      <c r="C868">
        <v>233742.84302081462</v>
      </c>
      <c r="D868">
        <v>221474.21879245079</v>
      </c>
      <c r="E868">
        <v>241613.72973175562</v>
      </c>
      <c r="F868">
        <v>263976.88286653085</v>
      </c>
      <c r="G868">
        <v>310997.51475007634</v>
      </c>
      <c r="H868">
        <v>9.2308679473255717E-2</v>
      </c>
    </row>
    <row r="869" spans="2:8" x14ac:dyDescent="0.4">
      <c r="B869" s="11">
        <v>866</v>
      </c>
      <c r="C869">
        <v>229877.67405890033</v>
      </c>
      <c r="D869">
        <v>228950.50676580751</v>
      </c>
      <c r="E869">
        <v>266611.80551412539</v>
      </c>
      <c r="F869">
        <v>311977.50162018137</v>
      </c>
      <c r="G869">
        <v>310210.81854940776</v>
      </c>
      <c r="H869">
        <v>9.1755500843043514E-2</v>
      </c>
    </row>
    <row r="870" spans="2:8" x14ac:dyDescent="0.4">
      <c r="B870" s="11">
        <v>867</v>
      </c>
      <c r="C870">
        <v>233742.84302081462</v>
      </c>
      <c r="D870">
        <v>222111.07400860454</v>
      </c>
      <c r="E870">
        <v>248309.35585506499</v>
      </c>
      <c r="F870">
        <v>270806.78489259526</v>
      </c>
      <c r="G870">
        <v>334239.77345278737</v>
      </c>
      <c r="H870">
        <v>0.10816805464642942</v>
      </c>
    </row>
    <row r="871" spans="2:8" x14ac:dyDescent="0.4">
      <c r="B871" s="11">
        <v>868</v>
      </c>
      <c r="C871">
        <v>230902.4646606578</v>
      </c>
      <c r="D871">
        <v>270223.80384194548</v>
      </c>
      <c r="E871">
        <v>255075.56800680142</v>
      </c>
      <c r="F871">
        <v>328486.07713439589</v>
      </c>
      <c r="G871">
        <v>424241.97968085017</v>
      </c>
      <c r="H871">
        <v>0.16229596202561414</v>
      </c>
    </row>
    <row r="872" spans="2:8" x14ac:dyDescent="0.4">
      <c r="B872" s="11">
        <v>869</v>
      </c>
      <c r="C872">
        <v>220700.60554138207</v>
      </c>
      <c r="D872">
        <v>291750.09947536129</v>
      </c>
      <c r="E872">
        <v>315144.55663326493</v>
      </c>
      <c r="F872">
        <v>417816.00994741218</v>
      </c>
      <c r="G872">
        <v>480093.54082301277</v>
      </c>
      <c r="H872">
        <v>0.19140432813060904</v>
      </c>
    </row>
    <row r="873" spans="2:8" x14ac:dyDescent="0.4">
      <c r="B873" s="11">
        <v>870</v>
      </c>
      <c r="C873">
        <v>220700.60554138207</v>
      </c>
      <c r="D873">
        <v>143529.28856359315</v>
      </c>
      <c r="E873">
        <v>167904.72703991394</v>
      </c>
      <c r="F873">
        <v>197541.15509607416</v>
      </c>
      <c r="G873">
        <v>186629.0666628957</v>
      </c>
      <c r="H873">
        <v>-1.374354719323756E-2</v>
      </c>
    </row>
    <row r="874" spans="2:8" x14ac:dyDescent="0.4">
      <c r="B874" s="11">
        <v>871</v>
      </c>
      <c r="C874">
        <v>218382.85596525684</v>
      </c>
      <c r="D874">
        <v>252871.04003516515</v>
      </c>
      <c r="E874">
        <v>298640.43559860328</v>
      </c>
      <c r="F874">
        <v>281928.32801647484</v>
      </c>
      <c r="G874">
        <v>325582.02662751154</v>
      </c>
      <c r="H874">
        <v>0.10236669896015216</v>
      </c>
    </row>
    <row r="875" spans="2:8" x14ac:dyDescent="0.4">
      <c r="B875" s="11">
        <v>872</v>
      </c>
      <c r="C875">
        <v>264330.85567454738</v>
      </c>
      <c r="D875">
        <v>285547.66359311459</v>
      </c>
      <c r="E875">
        <v>378505.39927290566</v>
      </c>
      <c r="F875">
        <v>469154.99009515491</v>
      </c>
      <c r="G875">
        <v>624184.56663077138</v>
      </c>
      <c r="H875">
        <v>0.25561532042640711</v>
      </c>
    </row>
    <row r="876" spans="2:8" x14ac:dyDescent="0.4">
      <c r="B876" s="11">
        <v>873</v>
      </c>
      <c r="C876">
        <v>190808.97601049696</v>
      </c>
      <c r="D876">
        <v>236106.1511290911</v>
      </c>
      <c r="E876">
        <v>274303.20957989391</v>
      </c>
      <c r="F876">
        <v>273210.85349229624</v>
      </c>
      <c r="G876">
        <v>312933.30753533723</v>
      </c>
      <c r="H876">
        <v>9.3665113610175599E-2</v>
      </c>
    </row>
    <row r="877" spans="2:8" x14ac:dyDescent="0.4">
      <c r="B877" s="11">
        <v>874</v>
      </c>
      <c r="C877">
        <v>130084.92640988281</v>
      </c>
      <c r="D877">
        <v>124062.67236891027</v>
      </c>
      <c r="E877">
        <v>134045.52469327749</v>
      </c>
      <c r="F877">
        <v>144888.59676640536</v>
      </c>
      <c r="G877">
        <v>168600.62364843916</v>
      </c>
      <c r="H877">
        <v>-3.358016211640269E-2</v>
      </c>
    </row>
    <row r="878" spans="2:8" x14ac:dyDescent="0.4">
      <c r="B878" s="11">
        <v>875</v>
      </c>
      <c r="C878">
        <v>264330.85567454738</v>
      </c>
      <c r="D878">
        <v>305107.0275524403</v>
      </c>
      <c r="E878">
        <v>356070.72449071641</v>
      </c>
      <c r="F878">
        <v>439161.51783331356</v>
      </c>
      <c r="G878">
        <v>417361.69120495784</v>
      </c>
      <c r="H878">
        <v>0.15850127895123545</v>
      </c>
    </row>
    <row r="879" spans="2:8" x14ac:dyDescent="0.4">
      <c r="B879" s="11">
        <v>876</v>
      </c>
      <c r="C879">
        <v>229877.67405890033</v>
      </c>
      <c r="D879">
        <v>268736.85961497948</v>
      </c>
      <c r="E879">
        <v>311627.43911208917</v>
      </c>
      <c r="F879">
        <v>347078.71045334177</v>
      </c>
      <c r="G879">
        <v>457711.70884711802</v>
      </c>
      <c r="H879">
        <v>0.18008259588647024</v>
      </c>
    </row>
    <row r="880" spans="2:8" x14ac:dyDescent="0.4">
      <c r="B880" s="11">
        <v>877</v>
      </c>
      <c r="C880">
        <v>223560.72967005437</v>
      </c>
      <c r="D880">
        <v>287930.37725331634</v>
      </c>
      <c r="E880">
        <v>275643.77356907621</v>
      </c>
      <c r="F880">
        <v>317238.60808293667</v>
      </c>
      <c r="G880">
        <v>343886.64901112684</v>
      </c>
      <c r="H880">
        <v>0.11449227846268473</v>
      </c>
    </row>
    <row r="881" spans="2:8" x14ac:dyDescent="0.4">
      <c r="B881" s="11">
        <v>878</v>
      </c>
      <c r="C881">
        <v>215894.89414355188</v>
      </c>
      <c r="D881">
        <v>248203.99944949261</v>
      </c>
      <c r="E881">
        <v>161243.87666719593</v>
      </c>
      <c r="F881">
        <v>153902.18592582963</v>
      </c>
      <c r="G881">
        <v>190428.38224738452</v>
      </c>
      <c r="H881">
        <v>-9.7602938872058953E-3</v>
      </c>
    </row>
    <row r="882" spans="2:8" x14ac:dyDescent="0.4">
      <c r="B882" s="11">
        <v>879</v>
      </c>
      <c r="C882">
        <v>229877.67405890033</v>
      </c>
      <c r="D882">
        <v>149352.40095430883</v>
      </c>
      <c r="E882">
        <v>148582.49011192715</v>
      </c>
      <c r="F882">
        <v>160394.58428402507</v>
      </c>
      <c r="G882">
        <v>186452.07806180947</v>
      </c>
      <c r="H882">
        <v>-1.39306803193332E-2</v>
      </c>
    </row>
    <row r="883" spans="2:8" x14ac:dyDescent="0.4">
      <c r="B883" s="11">
        <v>880</v>
      </c>
      <c r="C883">
        <v>234087.49997805891</v>
      </c>
      <c r="D883">
        <v>300178.9272831853</v>
      </c>
      <c r="E883">
        <v>284453.14371813176</v>
      </c>
      <c r="F883">
        <v>307853.43632738653</v>
      </c>
      <c r="G883">
        <v>344853.45082579093</v>
      </c>
      <c r="H883">
        <v>0.11511823093624751</v>
      </c>
    </row>
    <row r="884" spans="2:8" x14ac:dyDescent="0.4">
      <c r="B884" s="11">
        <v>881</v>
      </c>
      <c r="C884">
        <v>198975.11194599746</v>
      </c>
      <c r="D884">
        <v>214764.40728748482</v>
      </c>
      <c r="E884">
        <v>240438.88763519184</v>
      </c>
      <c r="F884">
        <v>259686.09639956319</v>
      </c>
      <c r="G884">
        <v>297308.62235143268</v>
      </c>
      <c r="H884">
        <v>8.2518935418869122E-2</v>
      </c>
    </row>
    <row r="885" spans="2:8" x14ac:dyDescent="0.4">
      <c r="B885" s="11">
        <v>882</v>
      </c>
      <c r="C885">
        <v>233742.84302081462</v>
      </c>
      <c r="D885">
        <v>300095.44440225576</v>
      </c>
      <c r="E885">
        <v>386425.65132589894</v>
      </c>
      <c r="F885">
        <v>369306.47141190368</v>
      </c>
      <c r="G885">
        <v>430372.39223302586</v>
      </c>
      <c r="H885">
        <v>0.16563581158382146</v>
      </c>
    </row>
    <row r="886" spans="2:8" x14ac:dyDescent="0.4">
      <c r="B886" s="11">
        <v>883</v>
      </c>
      <c r="C886">
        <v>229877.67405890033</v>
      </c>
      <c r="D886">
        <v>304209.29128229513</v>
      </c>
      <c r="E886">
        <v>340431.2400674473</v>
      </c>
      <c r="F886">
        <v>367941.51718281658</v>
      </c>
      <c r="G886">
        <v>400486.79874752188</v>
      </c>
      <c r="H886">
        <v>0.14897781145132116</v>
      </c>
    </row>
    <row r="887" spans="2:8" x14ac:dyDescent="0.4">
      <c r="B887" s="11">
        <v>884</v>
      </c>
      <c r="C887">
        <v>233742.84302081462</v>
      </c>
      <c r="D887">
        <v>260829.04840241559</v>
      </c>
      <c r="E887">
        <v>335257.7940537337</v>
      </c>
      <c r="F887">
        <v>217764.27856904603</v>
      </c>
      <c r="G887">
        <v>288113.51192067144</v>
      </c>
      <c r="H887">
        <v>7.5738534903974974E-2</v>
      </c>
    </row>
    <row r="888" spans="2:8" x14ac:dyDescent="0.4">
      <c r="B888" s="11">
        <v>885</v>
      </c>
      <c r="C888">
        <v>230914.07856865236</v>
      </c>
      <c r="D888">
        <v>254151.82873818075</v>
      </c>
      <c r="E888">
        <v>293421.49384133425</v>
      </c>
      <c r="F888">
        <v>191095.10562086775</v>
      </c>
      <c r="G888">
        <v>181924.36939413392</v>
      </c>
      <c r="H888">
        <v>-1.8766930182308017E-2</v>
      </c>
    </row>
    <row r="889" spans="2:8" x14ac:dyDescent="0.4">
      <c r="B889" s="11">
        <v>886</v>
      </c>
      <c r="C889">
        <v>257324.80944832662</v>
      </c>
      <c r="D889">
        <v>297011.7119962296</v>
      </c>
      <c r="E889">
        <v>342887.35625284148</v>
      </c>
      <c r="F889">
        <v>370409.73453714815</v>
      </c>
      <c r="G889">
        <v>354821.67772469431</v>
      </c>
      <c r="H889">
        <v>0.12149161245963946</v>
      </c>
    </row>
    <row r="890" spans="2:8" x14ac:dyDescent="0.4">
      <c r="B890" s="11">
        <v>887</v>
      </c>
      <c r="C890">
        <v>229877.67405890033</v>
      </c>
      <c r="D890">
        <v>257037.23989733349</v>
      </c>
      <c r="E890">
        <v>287578.56116636272</v>
      </c>
      <c r="F890">
        <v>334883.24387072161</v>
      </c>
      <c r="G890">
        <v>413980.63945655676</v>
      </c>
      <c r="H890">
        <v>0.15661816058449407</v>
      </c>
    </row>
    <row r="891" spans="2:8" x14ac:dyDescent="0.4">
      <c r="B891" s="11">
        <v>888</v>
      </c>
      <c r="C891">
        <v>215894.89414355188</v>
      </c>
      <c r="D891">
        <v>277959.68939944182</v>
      </c>
      <c r="E891">
        <v>300361.17426942592</v>
      </c>
      <c r="F891">
        <v>345897.3495219255</v>
      </c>
      <c r="G891">
        <v>376560.8663355615</v>
      </c>
      <c r="H891">
        <v>0.13490899402163814</v>
      </c>
    </row>
    <row r="892" spans="2:8" x14ac:dyDescent="0.4">
      <c r="B892" s="11">
        <v>889</v>
      </c>
      <c r="C892">
        <v>233742.84302081462</v>
      </c>
      <c r="D892">
        <v>255839.28901555517</v>
      </c>
      <c r="E892">
        <v>301711.53084595595</v>
      </c>
      <c r="F892">
        <v>325383.01834925509</v>
      </c>
      <c r="G892">
        <v>383281.31537191058</v>
      </c>
      <c r="H892">
        <v>0.13893130569630574</v>
      </c>
    </row>
    <row r="893" spans="2:8" x14ac:dyDescent="0.4">
      <c r="B893" s="11">
        <v>890</v>
      </c>
      <c r="C893">
        <v>215894.89414355188</v>
      </c>
      <c r="D893">
        <v>248203.99944949261</v>
      </c>
      <c r="E893">
        <v>289906.17922022351</v>
      </c>
      <c r="F893">
        <v>340530.82185716549</v>
      </c>
      <c r="G893">
        <v>448433.19622374931</v>
      </c>
      <c r="H893">
        <v>0.1752589084081615</v>
      </c>
    </row>
    <row r="894" spans="2:8" x14ac:dyDescent="0.4">
      <c r="B894" s="11">
        <v>891</v>
      </c>
      <c r="C894">
        <v>229877.67405890033</v>
      </c>
      <c r="D894">
        <v>304209.29128229513</v>
      </c>
      <c r="E894">
        <v>197444.13035184285</v>
      </c>
      <c r="F894">
        <v>227647.76916430311</v>
      </c>
      <c r="G894">
        <v>301214.28288218635</v>
      </c>
      <c r="H894">
        <v>8.5348256947277212E-2</v>
      </c>
    </row>
    <row r="895" spans="2:8" x14ac:dyDescent="0.4">
      <c r="B895" s="11">
        <v>892</v>
      </c>
      <c r="C895">
        <v>220700.60554138207</v>
      </c>
      <c r="D895">
        <v>219962.25423771146</v>
      </c>
      <c r="E895">
        <v>220344.29635325033</v>
      </c>
      <c r="F895">
        <v>273633.68403930712</v>
      </c>
      <c r="G895">
        <v>303210.44707622204</v>
      </c>
      <c r="H895">
        <v>8.6782991676671362E-2</v>
      </c>
    </row>
    <row r="896" spans="2:8" x14ac:dyDescent="0.4">
      <c r="B896" s="11">
        <v>893</v>
      </c>
      <c r="C896">
        <v>130084.92640988281</v>
      </c>
      <c r="D896">
        <v>145379.47583482199</v>
      </c>
      <c r="E896">
        <v>167918.5869859563</v>
      </c>
      <c r="F896">
        <v>187796.11090296091</v>
      </c>
      <c r="G896">
        <v>215663.07181598863</v>
      </c>
      <c r="H896">
        <v>1.5194270939090426E-2</v>
      </c>
    </row>
    <row r="897" spans="2:8" x14ac:dyDescent="0.4">
      <c r="B897" s="11">
        <v>894</v>
      </c>
      <c r="C897">
        <v>198975.11194599746</v>
      </c>
      <c r="D897">
        <v>231358.46971736217</v>
      </c>
      <c r="E897">
        <v>266972.13526263816</v>
      </c>
      <c r="F897">
        <v>291478.42212361936</v>
      </c>
      <c r="G897">
        <v>289693.21097477444</v>
      </c>
      <c r="H897">
        <v>7.6915590720370464E-2</v>
      </c>
    </row>
    <row r="898" spans="2:8" x14ac:dyDescent="0.4">
      <c r="B898" s="11">
        <v>895</v>
      </c>
      <c r="C898">
        <v>198975.11194599746</v>
      </c>
      <c r="D898">
        <v>189026.94481805153</v>
      </c>
      <c r="E898">
        <v>188852.11347397623</v>
      </c>
      <c r="F898">
        <v>182520.39091140553</v>
      </c>
      <c r="G898">
        <v>183296.22490141605</v>
      </c>
      <c r="H898">
        <v>-1.7291517107735466E-2</v>
      </c>
    </row>
    <row r="899" spans="2:8" x14ac:dyDescent="0.4">
      <c r="B899" s="11">
        <v>896</v>
      </c>
      <c r="C899">
        <v>257324.80944832662</v>
      </c>
      <c r="D899">
        <v>284100.17477212677</v>
      </c>
      <c r="E899">
        <v>271996.24273496709</v>
      </c>
      <c r="F899">
        <v>337463.63466581481</v>
      </c>
      <c r="G899">
        <v>325481.44189886167</v>
      </c>
      <c r="H899">
        <v>0.10229857790251318</v>
      </c>
    </row>
    <row r="900" spans="2:8" x14ac:dyDescent="0.4">
      <c r="B900" s="11">
        <v>897</v>
      </c>
      <c r="C900">
        <v>190808.97601049696</v>
      </c>
      <c r="D900">
        <v>220326.40537599634</v>
      </c>
      <c r="E900">
        <v>256372.26620029053</v>
      </c>
      <c r="F900">
        <v>245320.84927609254</v>
      </c>
      <c r="G900">
        <v>326344.02398078662</v>
      </c>
      <c r="H900">
        <v>0.10288221588710833</v>
      </c>
    </row>
    <row r="901" spans="2:8" x14ac:dyDescent="0.4">
      <c r="B901" s="11">
        <v>898</v>
      </c>
      <c r="C901">
        <v>223560.72967005437</v>
      </c>
      <c r="D901">
        <v>213644.42705421115</v>
      </c>
      <c r="E901">
        <v>283298.30284507526</v>
      </c>
      <c r="F901">
        <v>351373.91372625425</v>
      </c>
      <c r="G901">
        <v>467628.01004772208</v>
      </c>
      <c r="H901">
        <v>0.18515213770667471</v>
      </c>
    </row>
    <row r="902" spans="2:8" x14ac:dyDescent="0.4">
      <c r="B902" s="11">
        <v>899</v>
      </c>
      <c r="C902">
        <v>198975.11194599746</v>
      </c>
      <c r="D902">
        <v>190324.33935739836</v>
      </c>
      <c r="E902">
        <v>220865.26350732014</v>
      </c>
      <c r="F902">
        <v>240668.74080475481</v>
      </c>
      <c r="G902">
        <v>156495.77365830756</v>
      </c>
      <c r="H902">
        <v>-4.7873783348148957E-2</v>
      </c>
    </row>
    <row r="903" spans="2:8" x14ac:dyDescent="0.4">
      <c r="B903" s="11">
        <v>900</v>
      </c>
      <c r="C903">
        <v>223560.72967005437</v>
      </c>
      <c r="D903">
        <v>276300.06864659936</v>
      </c>
      <c r="E903">
        <v>275984.85009173612</v>
      </c>
      <c r="F903">
        <v>179054.12397413078</v>
      </c>
      <c r="G903">
        <v>206722.42482048328</v>
      </c>
      <c r="H903">
        <v>6.6338237681089485E-3</v>
      </c>
    </row>
    <row r="904" spans="2:8" x14ac:dyDescent="0.4">
      <c r="B904" s="11">
        <v>901</v>
      </c>
      <c r="C904">
        <v>223560.72967005437</v>
      </c>
      <c r="D904">
        <v>241397.91264165816</v>
      </c>
      <c r="E904">
        <v>277608.72881146969</v>
      </c>
      <c r="F904">
        <v>265761.58911376225</v>
      </c>
      <c r="G904">
        <v>255706.36463113668</v>
      </c>
      <c r="H904">
        <v>5.0369998150870732E-2</v>
      </c>
    </row>
    <row r="905" spans="2:8" x14ac:dyDescent="0.4">
      <c r="B905" s="11">
        <v>902</v>
      </c>
      <c r="C905">
        <v>220700.60554138207</v>
      </c>
      <c r="D905">
        <v>209762.89864074369</v>
      </c>
      <c r="E905">
        <v>204188.44674706619</v>
      </c>
      <c r="F905">
        <v>225343.22689925451</v>
      </c>
      <c r="G905">
        <v>225062.32159916079</v>
      </c>
      <c r="H905">
        <v>2.3892966690237438E-2</v>
      </c>
    </row>
    <row r="906" spans="2:8" x14ac:dyDescent="0.4">
      <c r="B906" s="11">
        <v>903</v>
      </c>
      <c r="C906">
        <v>130084.92640988281</v>
      </c>
      <c r="D906">
        <v>152391.12467801198</v>
      </c>
      <c r="E906">
        <v>175982.30874570258</v>
      </c>
      <c r="F906">
        <v>216297.10644464626</v>
      </c>
      <c r="G906">
        <v>238554.92169075928</v>
      </c>
      <c r="H906">
        <v>3.5885316529499667E-2</v>
      </c>
    </row>
    <row r="907" spans="2:8" x14ac:dyDescent="0.4">
      <c r="B907" s="11">
        <v>904</v>
      </c>
      <c r="C907">
        <v>130084.92640988281</v>
      </c>
      <c r="D907">
        <v>143529.28856359312</v>
      </c>
      <c r="E907">
        <v>165777.96824894915</v>
      </c>
      <c r="F907">
        <v>193908.13792629313</v>
      </c>
      <c r="G907">
        <v>183033.04716618918</v>
      </c>
      <c r="H907">
        <v>-1.7573874975577164E-2</v>
      </c>
    </row>
    <row r="908" spans="2:8" x14ac:dyDescent="0.4">
      <c r="B908" s="11">
        <v>905</v>
      </c>
      <c r="C908">
        <v>198975.11194599746</v>
      </c>
      <c r="D908">
        <v>256580.32423619906</v>
      </c>
      <c r="E908">
        <v>244775.07935706602</v>
      </c>
      <c r="F908">
        <v>282685.70358961623</v>
      </c>
      <c r="G908">
        <v>276542.85450719204</v>
      </c>
      <c r="H908">
        <v>6.6955948743684157E-2</v>
      </c>
    </row>
    <row r="909" spans="2:8" x14ac:dyDescent="0.4">
      <c r="B909" s="11">
        <v>906</v>
      </c>
      <c r="C909">
        <v>218382.85596525684</v>
      </c>
      <c r="D909">
        <v>252871.04003516515</v>
      </c>
      <c r="E909">
        <v>298640.43559860328</v>
      </c>
      <c r="F909">
        <v>328598.74201724509</v>
      </c>
      <c r="G909">
        <v>214440.13400953214</v>
      </c>
      <c r="H909">
        <v>1.4040299491778541E-2</v>
      </c>
    </row>
    <row r="910" spans="2:8" x14ac:dyDescent="0.4">
      <c r="B910" s="11">
        <v>907</v>
      </c>
      <c r="C910">
        <v>264330.85567454738</v>
      </c>
      <c r="D910">
        <v>326999.83140689548</v>
      </c>
      <c r="E910">
        <v>353341.56172384048</v>
      </c>
      <c r="F910">
        <v>410947.24674319482</v>
      </c>
      <c r="G910">
        <v>529917.43458618026</v>
      </c>
      <c r="H910">
        <v>0.21516609215586402</v>
      </c>
    </row>
    <row r="911" spans="2:8" x14ac:dyDescent="0.4">
      <c r="B911" s="11">
        <v>908</v>
      </c>
      <c r="C911">
        <v>257324.80944832662</v>
      </c>
      <c r="D911">
        <v>296276.00194919866</v>
      </c>
      <c r="E911">
        <v>283195.82442249916</v>
      </c>
      <c r="F911">
        <v>311924.87305889046</v>
      </c>
      <c r="G911">
        <v>364133.44506422925</v>
      </c>
      <c r="H911">
        <v>0.12731715219889383</v>
      </c>
    </row>
    <row r="912" spans="2:8" x14ac:dyDescent="0.4">
      <c r="B912" s="11">
        <v>909</v>
      </c>
      <c r="C912">
        <v>223560.72967005437</v>
      </c>
      <c r="D912">
        <v>261170.18654969573</v>
      </c>
      <c r="E912">
        <v>301508.04336339282</v>
      </c>
      <c r="F912">
        <v>397655.75463313947</v>
      </c>
      <c r="G912">
        <v>459059.2360447502</v>
      </c>
      <c r="H912">
        <v>0.18077662403511252</v>
      </c>
    </row>
    <row r="913" spans="2:8" x14ac:dyDescent="0.4">
      <c r="B913" s="11">
        <v>910</v>
      </c>
      <c r="C913">
        <v>229877.67405890033</v>
      </c>
      <c r="D913">
        <v>265298.30682370631</v>
      </c>
      <c r="E913">
        <v>264197.49749550119</v>
      </c>
      <c r="F913">
        <v>252907.64038495053</v>
      </c>
      <c r="G913">
        <v>273314.61214583437</v>
      </c>
      <c r="H913">
        <v>6.4453197899796422E-2</v>
      </c>
    </row>
    <row r="914" spans="2:8" x14ac:dyDescent="0.4">
      <c r="B914" s="11">
        <v>911</v>
      </c>
      <c r="C914">
        <v>229877.67405890033</v>
      </c>
      <c r="D914">
        <v>304209.29128229513</v>
      </c>
      <c r="E914">
        <v>376844.25163331488</v>
      </c>
      <c r="F914">
        <v>500571.36844955431</v>
      </c>
      <c r="G914">
        <v>573927.94421510049</v>
      </c>
      <c r="H914">
        <v>0.2347114484896633</v>
      </c>
    </row>
    <row r="915" spans="2:8" x14ac:dyDescent="0.4">
      <c r="B915" s="11">
        <v>912</v>
      </c>
      <c r="C915">
        <v>246971.24947545229</v>
      </c>
      <c r="D915">
        <v>269263.17180451273</v>
      </c>
      <c r="E915">
        <v>314638.08256943262</v>
      </c>
      <c r="F915">
        <v>311796.50037451345</v>
      </c>
      <c r="G915">
        <v>348488.71310770942</v>
      </c>
      <c r="H915">
        <v>0.11745937705088738</v>
      </c>
    </row>
    <row r="916" spans="2:8" x14ac:dyDescent="0.4">
      <c r="B916" s="11">
        <v>913</v>
      </c>
      <c r="C916">
        <v>264330.85567454738</v>
      </c>
      <c r="D916">
        <v>291750.09947536129</v>
      </c>
      <c r="E916">
        <v>291106.36830708804</v>
      </c>
      <c r="F916">
        <v>386071.50817018311</v>
      </c>
      <c r="G916">
        <v>447460.21518109879</v>
      </c>
      <c r="H916">
        <v>0.17474846521067167</v>
      </c>
    </row>
    <row r="917" spans="2:8" x14ac:dyDescent="0.4">
      <c r="B917" s="11">
        <v>914</v>
      </c>
      <c r="C917">
        <v>230914.07856865236</v>
      </c>
      <c r="D917">
        <v>266583.92584763188</v>
      </c>
      <c r="E917">
        <v>313777.91911337071</v>
      </c>
      <c r="F917">
        <v>296228.19949112873</v>
      </c>
      <c r="G917">
        <v>339847.98931114242</v>
      </c>
      <c r="H917">
        <v>0.11186213871302098</v>
      </c>
    </row>
    <row r="918" spans="2:8" x14ac:dyDescent="0.4">
      <c r="B918" s="11">
        <v>915</v>
      </c>
      <c r="C918">
        <v>257324.80944832662</v>
      </c>
      <c r="D918">
        <v>300178.92728318524</v>
      </c>
      <c r="E918">
        <v>370572.02393783809</v>
      </c>
      <c r="F918">
        <v>404365.56573870871</v>
      </c>
      <c r="G918">
        <v>451686.08486366132</v>
      </c>
      <c r="H918">
        <v>0.17695902418822573</v>
      </c>
    </row>
    <row r="919" spans="2:8" x14ac:dyDescent="0.4">
      <c r="B919" s="11">
        <v>916</v>
      </c>
      <c r="C919">
        <v>190808.97601049696</v>
      </c>
      <c r="D919">
        <v>207845.65896984312</v>
      </c>
      <c r="E919">
        <v>242456.09105430375</v>
      </c>
      <c r="F919">
        <v>265033.57243618584</v>
      </c>
      <c r="G919">
        <v>251758.5165257164</v>
      </c>
      <c r="H919">
        <v>4.7106450620744367E-2</v>
      </c>
    </row>
    <row r="920" spans="2:8" x14ac:dyDescent="0.4">
      <c r="B920" s="11">
        <v>917</v>
      </c>
      <c r="C920">
        <v>198975.11194599746</v>
      </c>
      <c r="D920">
        <v>189026.94481805153</v>
      </c>
      <c r="E920">
        <v>188852.11347397623</v>
      </c>
      <c r="F920">
        <v>208979.6268884803</v>
      </c>
      <c r="G920">
        <v>259789.59379051125</v>
      </c>
      <c r="H920">
        <v>5.3703326341337121E-2</v>
      </c>
    </row>
    <row r="921" spans="2:8" x14ac:dyDescent="0.4">
      <c r="B921" s="11">
        <v>918</v>
      </c>
      <c r="C921">
        <v>218382.85596525684</v>
      </c>
      <c r="D921">
        <v>269263.17180451268</v>
      </c>
      <c r="E921">
        <v>290640.50900169159</v>
      </c>
      <c r="F921">
        <v>339536.42085573473</v>
      </c>
      <c r="G921">
        <v>418867.32855894824</v>
      </c>
      <c r="H921">
        <v>0.15933593688116732</v>
      </c>
    </row>
    <row r="922" spans="2:8" x14ac:dyDescent="0.4">
      <c r="B922" s="11">
        <v>919</v>
      </c>
      <c r="C922">
        <v>198975.11194599746</v>
      </c>
      <c r="D922">
        <v>189026.94481805153</v>
      </c>
      <c r="E922">
        <v>122841.78376759241</v>
      </c>
      <c r="F922">
        <v>137805.78054635526</v>
      </c>
      <c r="G922">
        <v>89631.82194200356</v>
      </c>
      <c r="H922">
        <v>-0.14830039516175142</v>
      </c>
    </row>
    <row r="923" spans="2:8" x14ac:dyDescent="0.4">
      <c r="B923" s="11">
        <v>920</v>
      </c>
      <c r="C923">
        <v>190124.4788933043</v>
      </c>
      <c r="D923">
        <v>252571.96770850473</v>
      </c>
      <c r="E923">
        <v>291735.29247998534</v>
      </c>
      <c r="F923">
        <v>189669.80452655299</v>
      </c>
      <c r="G923">
        <v>234644.80874978798</v>
      </c>
      <c r="H923">
        <v>3.2467027185997699E-2</v>
      </c>
    </row>
    <row r="924" spans="2:8" x14ac:dyDescent="0.4">
      <c r="B924" s="11">
        <v>921</v>
      </c>
      <c r="C924">
        <v>198975.11194599746</v>
      </c>
      <c r="D924">
        <v>228950.50676580751</v>
      </c>
      <c r="E924">
        <v>249320.19132016337</v>
      </c>
      <c r="F924">
        <v>161871.64104681768</v>
      </c>
      <c r="G924">
        <v>186160.02697835839</v>
      </c>
      <c r="H924">
        <v>-1.4239781960579845E-2</v>
      </c>
    </row>
    <row r="925" spans="2:8" x14ac:dyDescent="0.4">
      <c r="B925" s="11">
        <v>922</v>
      </c>
      <c r="C925">
        <v>246971.24947545229</v>
      </c>
      <c r="D925">
        <v>246413.39698954765</v>
      </c>
      <c r="E925">
        <v>266036.47141543857</v>
      </c>
      <c r="F925">
        <v>343975.29686272994</v>
      </c>
      <c r="G925">
        <v>371733.78182479599</v>
      </c>
      <c r="H925">
        <v>0.13198430886166079</v>
      </c>
    </row>
    <row r="926" spans="2:8" x14ac:dyDescent="0.4">
      <c r="B926" s="11">
        <v>923</v>
      </c>
      <c r="C926">
        <v>233742.84302081462</v>
      </c>
      <c r="D926">
        <v>257449.46729640514</v>
      </c>
      <c r="E926">
        <v>297126.70293097018</v>
      </c>
      <c r="F926">
        <v>341340.01486236305</v>
      </c>
      <c r="G926">
        <v>323913.28805843997</v>
      </c>
      <c r="H926">
        <v>0.10123436073882575</v>
      </c>
    </row>
    <row r="927" spans="2:8" x14ac:dyDescent="0.4">
      <c r="B927" s="11">
        <v>924</v>
      </c>
      <c r="C927">
        <v>215894.89414355188</v>
      </c>
      <c r="D927">
        <v>249259.78092254483</v>
      </c>
      <c r="E927">
        <v>272075.53830678028</v>
      </c>
      <c r="F927">
        <v>314194.05591444904</v>
      </c>
      <c r="G927">
        <v>204598.66014171895</v>
      </c>
      <c r="H927">
        <v>4.5569390667936638E-3</v>
      </c>
    </row>
    <row r="928" spans="2:8" x14ac:dyDescent="0.4">
      <c r="B928" s="11">
        <v>925</v>
      </c>
      <c r="C928">
        <v>230902.4646606578</v>
      </c>
      <c r="D928">
        <v>266633.77228229865</v>
      </c>
      <c r="E928">
        <v>329030.76344183134</v>
      </c>
      <c r="F928">
        <v>358749.57826449623</v>
      </c>
      <c r="G928">
        <v>413720.30980729416</v>
      </c>
      <c r="H928">
        <v>0.15647265727416837</v>
      </c>
    </row>
    <row r="929" spans="2:8" x14ac:dyDescent="0.4">
      <c r="B929" s="11">
        <v>926</v>
      </c>
      <c r="C929">
        <v>223560.72967005437</v>
      </c>
      <c r="D929">
        <v>250051.98588311029</v>
      </c>
      <c r="E929">
        <v>272566.57780714286</v>
      </c>
      <c r="F929">
        <v>314373.78339072916</v>
      </c>
      <c r="G929">
        <v>366380.55156018486</v>
      </c>
      <c r="H929">
        <v>0.12870508935204339</v>
      </c>
    </row>
    <row r="930" spans="2:8" x14ac:dyDescent="0.4">
      <c r="B930" s="11">
        <v>927</v>
      </c>
      <c r="C930">
        <v>198975.11194599746</v>
      </c>
      <c r="D930">
        <v>231936.55091249957</v>
      </c>
      <c r="E930">
        <v>271712.39795804513</v>
      </c>
      <c r="F930">
        <v>254467.96198690863</v>
      </c>
      <c r="G930">
        <v>297691.68322146038</v>
      </c>
      <c r="H930">
        <v>8.2797741393369817E-2</v>
      </c>
    </row>
    <row r="931" spans="2:8" x14ac:dyDescent="0.4">
      <c r="B931" s="11">
        <v>928</v>
      </c>
      <c r="C931">
        <v>234087.49997805891</v>
      </c>
      <c r="D931">
        <v>271825.28773961362</v>
      </c>
      <c r="E931">
        <v>266996.82652457955</v>
      </c>
      <c r="F931">
        <v>288006.07676977495</v>
      </c>
      <c r="G931">
        <v>273545.98172526644</v>
      </c>
      <c r="H931">
        <v>6.4633355656346758E-2</v>
      </c>
    </row>
    <row r="932" spans="2:8" x14ac:dyDescent="0.4">
      <c r="B932" s="11">
        <v>929</v>
      </c>
      <c r="C932">
        <v>233742.84302081462</v>
      </c>
      <c r="D932">
        <v>269757.48309363407</v>
      </c>
      <c r="E932">
        <v>291134.82634923595</v>
      </c>
      <c r="F932">
        <v>320656.74771565822</v>
      </c>
      <c r="G932">
        <v>376250.15001219866</v>
      </c>
      <c r="H932">
        <v>0.13472163987588703</v>
      </c>
    </row>
    <row r="933" spans="2:8" x14ac:dyDescent="0.4">
      <c r="B933" s="11">
        <v>930</v>
      </c>
      <c r="C933">
        <v>218382.85596525684</v>
      </c>
      <c r="D933">
        <v>238776.58281604887</v>
      </c>
      <c r="E933">
        <v>266424.21408476529</v>
      </c>
      <c r="F933">
        <v>291434.04488349234</v>
      </c>
      <c r="G933">
        <v>373482.87337266124</v>
      </c>
      <c r="H933">
        <v>0.13304755806586477</v>
      </c>
    </row>
    <row r="934" spans="2:8" x14ac:dyDescent="0.4">
      <c r="B934" s="11">
        <v>931</v>
      </c>
      <c r="C934">
        <v>230914.07856865236</v>
      </c>
      <c r="D934">
        <v>296276.00194919866</v>
      </c>
      <c r="E934">
        <v>323821.89318012079</v>
      </c>
      <c r="F934">
        <v>210694.54804547055</v>
      </c>
      <c r="G934">
        <v>278072.03701103467</v>
      </c>
      <c r="H934">
        <v>6.8133323946721225E-2</v>
      </c>
    </row>
    <row r="935" spans="2:8" x14ac:dyDescent="0.4">
      <c r="B935" s="11">
        <v>932</v>
      </c>
      <c r="C935">
        <v>190124.4788933043</v>
      </c>
      <c r="D935">
        <v>213068.0921562491</v>
      </c>
      <c r="E935">
        <v>247793.94462527602</v>
      </c>
      <c r="F935">
        <v>241077.68916735129</v>
      </c>
      <c r="G935">
        <v>298356.77359349537</v>
      </c>
      <c r="H935">
        <v>8.3281137924379856E-2</v>
      </c>
    </row>
    <row r="936" spans="2:8" x14ac:dyDescent="0.4">
      <c r="B936" s="11">
        <v>933</v>
      </c>
      <c r="C936">
        <v>230902.4646606578</v>
      </c>
      <c r="D936">
        <v>269757.48309363407</v>
      </c>
      <c r="E936">
        <v>355982.47159110516</v>
      </c>
      <c r="F936">
        <v>339237.819044334</v>
      </c>
      <c r="G936">
        <v>395657.09922168695</v>
      </c>
      <c r="H936">
        <v>0.14619310972080357</v>
      </c>
    </row>
    <row r="937" spans="2:8" x14ac:dyDescent="0.4">
      <c r="B937" s="11">
        <v>934</v>
      </c>
      <c r="C937">
        <v>130084.92640988281</v>
      </c>
      <c r="D937">
        <v>143529.28856359312</v>
      </c>
      <c r="E937">
        <v>136438.58005680342</v>
      </c>
      <c r="F937">
        <v>148485.11347433444</v>
      </c>
      <c r="G937">
        <v>161802.40897135276</v>
      </c>
      <c r="H937">
        <v>-4.1502471197258251E-2</v>
      </c>
    </row>
    <row r="938" spans="2:8" x14ac:dyDescent="0.4">
      <c r="B938" s="11">
        <v>935</v>
      </c>
      <c r="C938">
        <v>234087.49997805891</v>
      </c>
      <c r="D938">
        <v>257968.01200488518</v>
      </c>
      <c r="E938">
        <v>287965.94489361986</v>
      </c>
      <c r="F938">
        <v>355238.6147196914</v>
      </c>
      <c r="G938">
        <v>387664.81610078883</v>
      </c>
      <c r="H938">
        <v>0.14152460843729586</v>
      </c>
    </row>
    <row r="939" spans="2:8" x14ac:dyDescent="0.4">
      <c r="B939" s="11">
        <v>936</v>
      </c>
      <c r="C939">
        <v>215894.89414355188</v>
      </c>
      <c r="D939">
        <v>205827.49456113382</v>
      </c>
      <c r="E939">
        <v>266195.2963380841</v>
      </c>
      <c r="F939">
        <v>293799.80225396727</v>
      </c>
      <c r="G939">
        <v>337990.61708699306</v>
      </c>
      <c r="H939">
        <v>0.11064414041365422</v>
      </c>
    </row>
    <row r="940" spans="2:8" x14ac:dyDescent="0.4">
      <c r="B940" s="11">
        <v>937</v>
      </c>
      <c r="C940">
        <v>257324.80944832662</v>
      </c>
      <c r="D940">
        <v>246153.19520169953</v>
      </c>
      <c r="E940">
        <v>275869.94901662902</v>
      </c>
      <c r="F940">
        <v>275938.89528936433</v>
      </c>
      <c r="G940">
        <v>367003.22269801772</v>
      </c>
      <c r="H940">
        <v>0.129088480221764</v>
      </c>
    </row>
    <row r="941" spans="2:8" x14ac:dyDescent="0.4">
      <c r="B941" s="11">
        <v>938</v>
      </c>
      <c r="C941">
        <v>190124.4788933043</v>
      </c>
      <c r="D941">
        <v>209762.89864074372</v>
      </c>
      <c r="E941">
        <v>204188.44674706619</v>
      </c>
      <c r="F941">
        <v>253127.91857103672</v>
      </c>
      <c r="G941">
        <v>338720.91122138861</v>
      </c>
      <c r="H941">
        <v>0.11112367845695004</v>
      </c>
    </row>
    <row r="942" spans="2:8" x14ac:dyDescent="0.4">
      <c r="B942" s="11">
        <v>939</v>
      </c>
      <c r="C942">
        <v>257324.80944832662</v>
      </c>
      <c r="D942">
        <v>246153.19520169953</v>
      </c>
      <c r="E942">
        <v>318368.77694749605</v>
      </c>
      <c r="F942">
        <v>364634.46385361609</v>
      </c>
      <c r="G942">
        <v>484894.39725479181</v>
      </c>
      <c r="H942">
        <v>0.19377762345541227</v>
      </c>
    </row>
    <row r="943" spans="2:8" x14ac:dyDescent="0.4">
      <c r="B943" s="11">
        <v>940</v>
      </c>
      <c r="C943">
        <v>233742.84302081462</v>
      </c>
      <c r="D943">
        <v>222111.07400860454</v>
      </c>
      <c r="E943">
        <v>220566.75324040116</v>
      </c>
      <c r="F943">
        <v>211341.93240129171</v>
      </c>
      <c r="G943">
        <v>137232.54977451864</v>
      </c>
      <c r="H943">
        <v>-7.2560844533809621E-2</v>
      </c>
    </row>
    <row r="944" spans="2:8" x14ac:dyDescent="0.4">
      <c r="B944" s="11">
        <v>941</v>
      </c>
      <c r="C944">
        <v>220700.60554138207</v>
      </c>
      <c r="D944">
        <v>240821.22245616373</v>
      </c>
      <c r="E944">
        <v>282219.60557972046</v>
      </c>
      <c r="F944">
        <v>347252.99937566265</v>
      </c>
      <c r="G944">
        <v>400751.17309349799</v>
      </c>
      <c r="H944">
        <v>0.14912946692727802</v>
      </c>
    </row>
    <row r="945" spans="2:8" x14ac:dyDescent="0.4">
      <c r="B945" s="11">
        <v>942</v>
      </c>
      <c r="C945">
        <v>234087.49997805891</v>
      </c>
      <c r="D945">
        <v>220839.15755056206</v>
      </c>
      <c r="E945">
        <v>143773.96793922209</v>
      </c>
      <c r="F945">
        <v>160780.53934808489</v>
      </c>
      <c r="G945">
        <v>159311.25729060889</v>
      </c>
      <c r="H945">
        <v>-4.4472272589947459E-2</v>
      </c>
    </row>
    <row r="946" spans="2:8" x14ac:dyDescent="0.4">
      <c r="B946" s="11">
        <v>943</v>
      </c>
      <c r="C946">
        <v>215894.89414355188</v>
      </c>
      <c r="D946">
        <v>252467.6903195318</v>
      </c>
      <c r="E946">
        <v>310964.3392486659</v>
      </c>
      <c r="F946">
        <v>202119.25992237107</v>
      </c>
      <c r="G946">
        <v>220961.02392037437</v>
      </c>
      <c r="H946">
        <v>2.0133796173552598E-2</v>
      </c>
    </row>
    <row r="947" spans="2:8" x14ac:dyDescent="0.4">
      <c r="B947" s="11">
        <v>944</v>
      </c>
      <c r="C947">
        <v>264330.85567454738</v>
      </c>
      <c r="D947">
        <v>308517.3549412493</v>
      </c>
      <c r="E947">
        <v>200504.47458552453</v>
      </c>
      <c r="F947">
        <v>264970.01880141132</v>
      </c>
      <c r="G947">
        <v>307477.77865075873</v>
      </c>
      <c r="H947">
        <v>8.9824954025360171E-2</v>
      </c>
    </row>
    <row r="948" spans="2:8" x14ac:dyDescent="0.4">
      <c r="B948" s="11">
        <v>945</v>
      </c>
      <c r="C948">
        <v>220700.60554138207</v>
      </c>
      <c r="D948">
        <v>257449.46729640514</v>
      </c>
      <c r="E948">
        <v>287435.89218861837</v>
      </c>
      <c r="F948">
        <v>336925.14935133158</v>
      </c>
      <c r="G948">
        <v>369169.29954368988</v>
      </c>
      <c r="H948">
        <v>0.13041813553330495</v>
      </c>
    </row>
    <row r="949" spans="2:8" x14ac:dyDescent="0.4">
      <c r="B949" s="11">
        <v>946</v>
      </c>
      <c r="C949">
        <v>257324.80944832662</v>
      </c>
      <c r="D949">
        <v>280519.53134157567</v>
      </c>
      <c r="E949">
        <v>328073.50891747733</v>
      </c>
      <c r="F949">
        <v>421250.93819203041</v>
      </c>
      <c r="G949">
        <v>454749.82599166792</v>
      </c>
      <c r="H949">
        <v>0.17855134865442079</v>
      </c>
    </row>
    <row r="950" spans="2:8" x14ac:dyDescent="0.4">
      <c r="B950" s="11">
        <v>947</v>
      </c>
      <c r="C950">
        <v>198975.11194599746</v>
      </c>
      <c r="D950">
        <v>222701.39781087803</v>
      </c>
      <c r="E950">
        <v>258572.7586156381</v>
      </c>
      <c r="F950">
        <v>298397.42777440429</v>
      </c>
      <c r="G950">
        <v>325510.89214133355</v>
      </c>
      <c r="H950">
        <v>0.10231852483733284</v>
      </c>
    </row>
    <row r="951" spans="2:8" x14ac:dyDescent="0.4">
      <c r="B951" s="11">
        <v>948</v>
      </c>
      <c r="C951">
        <v>220700.60554138207</v>
      </c>
      <c r="D951">
        <v>257968.01200488518</v>
      </c>
      <c r="E951">
        <v>278206.80363794731</v>
      </c>
      <c r="F951">
        <v>300138.76188878954</v>
      </c>
      <c r="G951">
        <v>385634.16135173396</v>
      </c>
      <c r="H951">
        <v>0.14032619449147399</v>
      </c>
    </row>
    <row r="952" spans="2:8" x14ac:dyDescent="0.4">
      <c r="B952" s="11">
        <v>949</v>
      </c>
      <c r="C952">
        <v>198975.11194599746</v>
      </c>
      <c r="D952">
        <v>229695.63007377236</v>
      </c>
      <c r="E952">
        <v>229729.32417518302</v>
      </c>
      <c r="F952">
        <v>265230.30645870662</v>
      </c>
      <c r="G952">
        <v>254265.37518072053</v>
      </c>
      <c r="H952">
        <v>4.9183484502087316E-2</v>
      </c>
    </row>
    <row r="953" spans="2:8" x14ac:dyDescent="0.4">
      <c r="B953" s="11">
        <v>950</v>
      </c>
      <c r="C953">
        <v>215894.89414355188</v>
      </c>
      <c r="D953">
        <v>277959.68939944182</v>
      </c>
      <c r="E953">
        <v>266195.2963380841</v>
      </c>
      <c r="F953">
        <v>307479.22335000313</v>
      </c>
      <c r="G953">
        <v>333272.40603937022</v>
      </c>
      <c r="H953">
        <v>0.10752585167562412</v>
      </c>
    </row>
    <row r="954" spans="2:8" x14ac:dyDescent="0.4">
      <c r="B954" s="11">
        <v>951</v>
      </c>
      <c r="C954">
        <v>190808.97601049696</v>
      </c>
      <c r="D954">
        <v>207845.65896984312</v>
      </c>
      <c r="E954">
        <v>275038.0105548859</v>
      </c>
      <c r="F954">
        <v>178730.19378310733</v>
      </c>
      <c r="G954">
        <v>208272.31416310093</v>
      </c>
      <c r="H954">
        <v>8.1387529582890306E-3</v>
      </c>
    </row>
    <row r="955" spans="2:8" x14ac:dyDescent="0.4">
      <c r="B955" s="11">
        <v>952</v>
      </c>
      <c r="C955">
        <v>190808.97601049696</v>
      </c>
      <c r="D955">
        <v>220326.40537599634</v>
      </c>
      <c r="E955">
        <v>219744.04152802579</v>
      </c>
      <c r="F955">
        <v>142792.07824665928</v>
      </c>
      <c r="G955">
        <v>164168.41378372518</v>
      </c>
      <c r="H955">
        <v>-3.8715540783006097E-2</v>
      </c>
    </row>
    <row r="956" spans="2:8" x14ac:dyDescent="0.4">
      <c r="B956" s="11">
        <v>953</v>
      </c>
      <c r="C956">
        <v>130084.92640988281</v>
      </c>
      <c r="D956">
        <v>150241.27839512459</v>
      </c>
      <c r="E956">
        <v>162166.61197622088</v>
      </c>
      <c r="F956">
        <v>161120.98164633097</v>
      </c>
      <c r="G956">
        <v>187244.04155279396</v>
      </c>
      <c r="H956">
        <v>-1.3094425272153098E-2</v>
      </c>
    </row>
    <row r="957" spans="2:8" x14ac:dyDescent="0.4">
      <c r="B957" s="11">
        <v>954</v>
      </c>
      <c r="C957">
        <v>223560.72967005437</v>
      </c>
      <c r="D957">
        <v>243895.44619932148</v>
      </c>
      <c r="E957">
        <v>269086.11337544845</v>
      </c>
      <c r="F957">
        <v>309218.19300622278</v>
      </c>
      <c r="G957">
        <v>356914.38644330885</v>
      </c>
      <c r="H957">
        <v>0.12281139536836783</v>
      </c>
    </row>
    <row r="958" spans="2:8" x14ac:dyDescent="0.4">
      <c r="B958" s="11">
        <v>955</v>
      </c>
      <c r="C958">
        <v>233742.84302081462</v>
      </c>
      <c r="D958">
        <v>257449.46729640514</v>
      </c>
      <c r="E958">
        <v>167460.33859889855</v>
      </c>
      <c r="F958">
        <v>165883.78464887469</v>
      </c>
      <c r="G958">
        <v>157168.26031684765</v>
      </c>
      <c r="H958">
        <v>-4.7056899392625029E-2</v>
      </c>
    </row>
    <row r="959" spans="2:8" x14ac:dyDescent="0.4">
      <c r="B959" s="11">
        <v>956</v>
      </c>
      <c r="C959">
        <v>230914.07856865236</v>
      </c>
      <c r="D959">
        <v>271825.28773961362</v>
      </c>
      <c r="E959">
        <v>302608.48990825063</v>
      </c>
      <c r="F959">
        <v>337149.48474180355</v>
      </c>
      <c r="G959">
        <v>444468.21929614403</v>
      </c>
      <c r="H959">
        <v>0.17317322731777995</v>
      </c>
    </row>
    <row r="960" spans="2:8" x14ac:dyDescent="0.4">
      <c r="B960" s="11">
        <v>957</v>
      </c>
      <c r="C960">
        <v>130084.92640988281</v>
      </c>
      <c r="D960">
        <v>171742.77087560215</v>
      </c>
      <c r="E960">
        <v>212185.63410979972</v>
      </c>
      <c r="F960">
        <v>203136.73684050786</v>
      </c>
      <c r="G960">
        <v>263390.9382021827</v>
      </c>
      <c r="H960">
        <v>5.660866209474924E-2</v>
      </c>
    </row>
    <row r="961" spans="2:8" x14ac:dyDescent="0.4">
      <c r="B961" s="11">
        <v>958</v>
      </c>
      <c r="C961">
        <v>220700.60554138207</v>
      </c>
      <c r="D961">
        <v>254151.82873818072</v>
      </c>
      <c r="E961">
        <v>251489.96888961605</v>
      </c>
      <c r="F961">
        <v>240107.76939562301</v>
      </c>
      <c r="G961">
        <v>297299.35758995317</v>
      </c>
      <c r="H961">
        <v>8.251218862177323E-2</v>
      </c>
    </row>
    <row r="962" spans="2:8" x14ac:dyDescent="0.4">
      <c r="B962" s="11">
        <v>959</v>
      </c>
      <c r="C962">
        <v>130084.92640988281</v>
      </c>
      <c r="D962">
        <v>140407.580897142</v>
      </c>
      <c r="E962">
        <v>153337.69666069487</v>
      </c>
      <c r="F962">
        <v>165502.81634592335</v>
      </c>
      <c r="G962">
        <v>184903.70234496126</v>
      </c>
      <c r="H962">
        <v>-1.5573893863999322E-2</v>
      </c>
    </row>
    <row r="963" spans="2:8" x14ac:dyDescent="0.4">
      <c r="B963" s="11">
        <v>960</v>
      </c>
      <c r="C963">
        <v>230914.07856865236</v>
      </c>
      <c r="D963">
        <v>254151.82873818075</v>
      </c>
      <c r="E963">
        <v>283726.27135636087</v>
      </c>
      <c r="F963">
        <v>364730.64921032154</v>
      </c>
      <c r="G963">
        <v>422025.24314134207</v>
      </c>
      <c r="H963">
        <v>0.16107877652029545</v>
      </c>
    </row>
    <row r="964" spans="2:8" x14ac:dyDescent="0.4">
      <c r="B964" s="11">
        <v>961</v>
      </c>
      <c r="C964">
        <v>190808.97601049696</v>
      </c>
      <c r="D964">
        <v>182984.29178298422</v>
      </c>
      <c r="E964">
        <v>197936.39480654037</v>
      </c>
      <c r="F964">
        <v>197816.31514868056</v>
      </c>
      <c r="G964">
        <v>245802.0007789761</v>
      </c>
      <c r="H964">
        <v>4.2104049678329591E-2</v>
      </c>
    </row>
    <row r="965" spans="2:8" x14ac:dyDescent="0.4">
      <c r="B965" s="11">
        <v>962</v>
      </c>
      <c r="C965">
        <v>190124.4788933043</v>
      </c>
      <c r="D965">
        <v>123681.78685826875</v>
      </c>
      <c r="E965">
        <v>142930.51242457933</v>
      </c>
      <c r="F965">
        <v>154729.2737341118</v>
      </c>
      <c r="G965">
        <v>199844.73563952014</v>
      </c>
      <c r="H965">
        <v>-1.5531259699308464E-4</v>
      </c>
    </row>
    <row r="966" spans="2:8" x14ac:dyDescent="0.4">
      <c r="B966" s="11">
        <v>963</v>
      </c>
      <c r="C966">
        <v>264330.85567454738</v>
      </c>
      <c r="D966">
        <v>263309.64423651964</v>
      </c>
      <c r="E966">
        <v>349182.72431665182</v>
      </c>
      <c r="F966">
        <v>377432.20650735125</v>
      </c>
      <c r="G966">
        <v>435414.16143803683</v>
      </c>
      <c r="H966">
        <v>0.1683541643773383</v>
      </c>
    </row>
    <row r="967" spans="2:8" x14ac:dyDescent="0.4">
      <c r="B967" s="11">
        <v>964</v>
      </c>
      <c r="C967">
        <v>234087.49997805891</v>
      </c>
      <c r="D967">
        <v>252467.69031953183</v>
      </c>
      <c r="E967">
        <v>323961.23381577828</v>
      </c>
      <c r="F967">
        <v>428354.05739834759</v>
      </c>
      <c r="G967">
        <v>493280.02404205408</v>
      </c>
      <c r="H967">
        <v>0.19787832480730261</v>
      </c>
    </row>
    <row r="968" spans="2:8" x14ac:dyDescent="0.4">
      <c r="B968" s="11">
        <v>965</v>
      </c>
      <c r="C968">
        <v>215894.89414355188</v>
      </c>
      <c r="D968">
        <v>248203.99944949261</v>
      </c>
      <c r="E968">
        <v>289895.66157585284</v>
      </c>
      <c r="F968">
        <v>319356.33313839848</v>
      </c>
      <c r="G968">
        <v>368455.51196705794</v>
      </c>
      <c r="H968">
        <v>0.12998066514444284</v>
      </c>
    </row>
    <row r="969" spans="2:8" x14ac:dyDescent="0.4">
      <c r="B969" s="11">
        <v>966</v>
      </c>
      <c r="C969">
        <v>130084.92640988281</v>
      </c>
      <c r="D969">
        <v>140407.580897142</v>
      </c>
      <c r="E969">
        <v>164336.09868512768</v>
      </c>
      <c r="F969">
        <v>216504.74140951049</v>
      </c>
      <c r="G969">
        <v>140923.06865561617</v>
      </c>
      <c r="H969">
        <v>-6.7625431485881404E-2</v>
      </c>
    </row>
    <row r="970" spans="2:8" x14ac:dyDescent="0.4">
      <c r="B970" s="11">
        <v>967</v>
      </c>
      <c r="C970">
        <v>198975.11194599746</v>
      </c>
      <c r="D970">
        <v>228001.51109100576</v>
      </c>
      <c r="E970">
        <v>263659.48321678012</v>
      </c>
      <c r="F970">
        <v>338291.08855015878</v>
      </c>
      <c r="G970">
        <v>447700.29485391412</v>
      </c>
      <c r="H970">
        <v>0.17487449774201003</v>
      </c>
    </row>
    <row r="971" spans="2:8" x14ac:dyDescent="0.4">
      <c r="B971" s="11">
        <v>968</v>
      </c>
      <c r="C971">
        <v>257324.80944832662</v>
      </c>
      <c r="D971">
        <v>300095.44440225576</v>
      </c>
      <c r="E971">
        <v>327862.03153979639</v>
      </c>
      <c r="F971">
        <v>353929.7188876039</v>
      </c>
      <c r="G971">
        <v>230054.83590852961</v>
      </c>
      <c r="H971">
        <v>2.8395752491338966E-2</v>
      </c>
    </row>
    <row r="972" spans="2:8" x14ac:dyDescent="0.4">
      <c r="B972" s="11">
        <v>969</v>
      </c>
      <c r="C972">
        <v>190808.97601049696</v>
      </c>
      <c r="D972">
        <v>183035.14779955</v>
      </c>
      <c r="E972">
        <v>226827.21511935871</v>
      </c>
      <c r="F972">
        <v>219893.04895231928</v>
      </c>
      <c r="G972">
        <v>214172.45587444166</v>
      </c>
      <c r="H972">
        <v>1.3787014770645367E-2</v>
      </c>
    </row>
    <row r="973" spans="2:8" x14ac:dyDescent="0.4">
      <c r="B973" s="11">
        <v>970</v>
      </c>
      <c r="C973">
        <v>246971.24947545229</v>
      </c>
      <c r="D973">
        <v>160417.70710147693</v>
      </c>
      <c r="E973">
        <v>185209.98291350965</v>
      </c>
      <c r="F973">
        <v>213877.61177854106</v>
      </c>
      <c r="G973">
        <v>139180.02155741808</v>
      </c>
      <c r="H973">
        <v>-6.9943396258221324E-2</v>
      </c>
    </row>
    <row r="974" spans="2:8" x14ac:dyDescent="0.4">
      <c r="B974" s="11">
        <v>971</v>
      </c>
      <c r="C974">
        <v>264330.85567454738</v>
      </c>
      <c r="D974">
        <v>171742.77087560215</v>
      </c>
      <c r="E974">
        <v>221213.95571415161</v>
      </c>
      <c r="F974">
        <v>247686.60512499872</v>
      </c>
      <c r="G974">
        <v>273575.53231797914</v>
      </c>
      <c r="H974">
        <v>6.4656356679519966E-2</v>
      </c>
    </row>
    <row r="975" spans="2:8" x14ac:dyDescent="0.4">
      <c r="B975" s="11">
        <v>972</v>
      </c>
      <c r="C975">
        <v>218382.85596525684</v>
      </c>
      <c r="D975">
        <v>207845.65896984312</v>
      </c>
      <c r="E975">
        <v>239665.42172852065</v>
      </c>
      <c r="F975">
        <v>258933.87609898561</v>
      </c>
      <c r="G975">
        <v>283052.19927833573</v>
      </c>
      <c r="H975">
        <v>7.1932176832133932E-2</v>
      </c>
    </row>
    <row r="976" spans="2:8" x14ac:dyDescent="0.4">
      <c r="B976" s="11">
        <v>973</v>
      </c>
      <c r="C976">
        <v>198975.11194599746</v>
      </c>
      <c r="D976">
        <v>228001.51109100576</v>
      </c>
      <c r="E976">
        <v>148264.33227326514</v>
      </c>
      <c r="F976">
        <v>160057.68345139863</v>
      </c>
      <c r="G976">
        <v>176506.13952821758</v>
      </c>
      <c r="H976">
        <v>-2.4682618223365482E-2</v>
      </c>
    </row>
    <row r="977" spans="2:8" x14ac:dyDescent="0.4">
      <c r="B977" s="11">
        <v>974</v>
      </c>
      <c r="C977">
        <v>264330.85567454738</v>
      </c>
      <c r="D977">
        <v>350127.12885767652</v>
      </c>
      <c r="E977">
        <v>403434.57088986802</v>
      </c>
      <c r="F977">
        <v>451834.48630763992</v>
      </c>
      <c r="G977">
        <v>518914.38398268371</v>
      </c>
      <c r="H977">
        <v>0.21007737992732922</v>
      </c>
    </row>
    <row r="978" spans="2:8" x14ac:dyDescent="0.4">
      <c r="B978" s="11">
        <v>975</v>
      </c>
      <c r="C978">
        <v>230914.07856865236</v>
      </c>
      <c r="D978">
        <v>257639.48883267603</v>
      </c>
      <c r="E978">
        <v>278256.6862198083</v>
      </c>
      <c r="F978">
        <v>323977.71011729952</v>
      </c>
      <c r="G978">
        <v>374064.24200108566</v>
      </c>
      <c r="H978">
        <v>0.13340008215000876</v>
      </c>
    </row>
    <row r="979" spans="2:8" x14ac:dyDescent="0.4">
      <c r="B979" s="11">
        <v>976</v>
      </c>
      <c r="C979">
        <v>215894.89414355188</v>
      </c>
      <c r="D979">
        <v>205827.49456113382</v>
      </c>
      <c r="E979">
        <v>237858.21129683076</v>
      </c>
      <c r="F979">
        <v>277478.69947169162</v>
      </c>
      <c r="G979">
        <v>320572.8947801803</v>
      </c>
      <c r="H979">
        <v>9.8953611673902708E-2</v>
      </c>
    </row>
    <row r="980" spans="2:8" x14ac:dyDescent="0.4">
      <c r="B980" s="11">
        <v>977</v>
      </c>
      <c r="C980">
        <v>257324.80944832662</v>
      </c>
      <c r="D980">
        <v>280519.53134157567</v>
      </c>
      <c r="E980">
        <v>182298.86558782728</v>
      </c>
      <c r="F980">
        <v>199084.33650459145</v>
      </c>
      <c r="G980">
        <v>228619.10470250883</v>
      </c>
      <c r="H980">
        <v>2.7108929235263757E-2</v>
      </c>
    </row>
    <row r="981" spans="2:8" x14ac:dyDescent="0.4">
      <c r="B981" s="11">
        <v>978</v>
      </c>
      <c r="C981">
        <v>220700.60554138207</v>
      </c>
      <c r="D981">
        <v>143529.28856359315</v>
      </c>
      <c r="E981">
        <v>165777.96824894915</v>
      </c>
      <c r="F981">
        <v>158285.07346258184</v>
      </c>
      <c r="G981">
        <v>183879.49399959698</v>
      </c>
      <c r="H981">
        <v>-1.6666893979623953E-2</v>
      </c>
    </row>
    <row r="982" spans="2:8" x14ac:dyDescent="0.4">
      <c r="B982" s="11">
        <v>979</v>
      </c>
      <c r="C982">
        <v>246971.24947545229</v>
      </c>
      <c r="D982">
        <v>160417.70710147693</v>
      </c>
      <c r="E982">
        <v>187084.29141485263</v>
      </c>
      <c r="F982">
        <v>219570.78476945756</v>
      </c>
      <c r="G982">
        <v>240748.06279400198</v>
      </c>
      <c r="H982">
        <v>3.7783021273035899E-2</v>
      </c>
    </row>
    <row r="983" spans="2:8" x14ac:dyDescent="0.4">
      <c r="B983" s="11">
        <v>980</v>
      </c>
      <c r="C983">
        <v>257324.80944832662</v>
      </c>
      <c r="D983">
        <v>318496.5485441208</v>
      </c>
      <c r="E983">
        <v>206612.70416199544</v>
      </c>
      <c r="F983">
        <v>228244.43441776893</v>
      </c>
      <c r="G983">
        <v>261597.3748085314</v>
      </c>
      <c r="H983">
        <v>5.5165728872809128E-2</v>
      </c>
    </row>
    <row r="984" spans="2:8" x14ac:dyDescent="0.4">
      <c r="B984" s="11">
        <v>981</v>
      </c>
      <c r="C984">
        <v>234087.49997805891</v>
      </c>
      <c r="D984">
        <v>257968.01200488518</v>
      </c>
      <c r="E984">
        <v>331016.01170197775</v>
      </c>
      <c r="F984">
        <v>382030.25571048673</v>
      </c>
      <c r="G984">
        <v>417238.32357381535</v>
      </c>
      <c r="H984">
        <v>0.1584327827461931</v>
      </c>
    </row>
    <row r="985" spans="2:8" x14ac:dyDescent="0.4">
      <c r="B985" s="11">
        <v>982</v>
      </c>
      <c r="C985">
        <v>218382.85596525684</v>
      </c>
      <c r="D985">
        <v>206940.90960570995</v>
      </c>
      <c r="E985">
        <v>274538.38816018839</v>
      </c>
      <c r="F985">
        <v>365037.59123805223</v>
      </c>
      <c r="G985">
        <v>422657.46771804837</v>
      </c>
      <c r="H985">
        <v>0.16142644437818632</v>
      </c>
    </row>
    <row r="986" spans="2:8" x14ac:dyDescent="0.4">
      <c r="B986" s="11">
        <v>983</v>
      </c>
      <c r="C986">
        <v>257324.80944832662</v>
      </c>
      <c r="D986">
        <v>296276.00194919866</v>
      </c>
      <c r="E986">
        <v>344453.68947215023</v>
      </c>
      <c r="F986">
        <v>326990.51314936765</v>
      </c>
      <c r="G986">
        <v>433173.46900368092</v>
      </c>
      <c r="H986">
        <v>0.16714918386790267</v>
      </c>
    </row>
    <row r="987" spans="2:8" x14ac:dyDescent="0.4">
      <c r="B987" s="11">
        <v>984</v>
      </c>
      <c r="C987">
        <v>190124.4788933043</v>
      </c>
      <c r="D987">
        <v>183035.14779954997</v>
      </c>
      <c r="E987">
        <v>198747.39385548752</v>
      </c>
      <c r="F987">
        <v>191918.73804857995</v>
      </c>
      <c r="G987">
        <v>215638.19398443456</v>
      </c>
      <c r="H987">
        <v>1.5170848294415507E-2</v>
      </c>
    </row>
    <row r="988" spans="2:8" x14ac:dyDescent="0.4">
      <c r="B988" s="11">
        <v>985</v>
      </c>
      <c r="C988">
        <v>218382.85596525684</v>
      </c>
      <c r="D988">
        <v>216806.8258604483</v>
      </c>
      <c r="E988">
        <v>249320.19132016337</v>
      </c>
      <c r="F988">
        <v>278916.24821612792</v>
      </c>
      <c r="G988">
        <v>321199.64690337417</v>
      </c>
      <c r="H988">
        <v>9.9382988894932023E-2</v>
      </c>
    </row>
    <row r="989" spans="2:8" x14ac:dyDescent="0.4">
      <c r="B989" s="11">
        <v>986</v>
      </c>
      <c r="C989">
        <v>215894.89414355188</v>
      </c>
      <c r="D989">
        <v>140407.580897142</v>
      </c>
      <c r="E989">
        <v>164336.09868512768</v>
      </c>
      <c r="F989">
        <v>189778.93814783855</v>
      </c>
      <c r="G989">
        <v>233331.086950253</v>
      </c>
      <c r="H989">
        <v>3.1308320711592508E-2</v>
      </c>
    </row>
    <row r="990" spans="2:8" x14ac:dyDescent="0.4">
      <c r="B990" s="11">
        <v>987</v>
      </c>
      <c r="C990">
        <v>229877.67405890033</v>
      </c>
      <c r="D990">
        <v>304209.29128229513</v>
      </c>
      <c r="E990">
        <v>197444.13035184285</v>
      </c>
      <c r="F990">
        <v>254694.5139142235</v>
      </c>
      <c r="G990">
        <v>277252.05760206579</v>
      </c>
      <c r="H990">
        <v>6.750263683925839E-2</v>
      </c>
    </row>
    <row r="991" spans="2:8" x14ac:dyDescent="0.4">
      <c r="B991" s="11">
        <v>988</v>
      </c>
      <c r="C991">
        <v>190808.97601049696</v>
      </c>
      <c r="D991">
        <v>210759.48703743875</v>
      </c>
      <c r="E991">
        <v>244926.22690110584</v>
      </c>
      <c r="F991">
        <v>286159.05983570317</v>
      </c>
      <c r="G991">
        <v>336349.37177043321</v>
      </c>
      <c r="H991">
        <v>0.10956340600523951</v>
      </c>
    </row>
    <row r="992" spans="2:8" x14ac:dyDescent="0.4">
      <c r="B992" s="11">
        <v>989</v>
      </c>
      <c r="C992">
        <v>190808.97601049696</v>
      </c>
      <c r="D992">
        <v>220326.40537599634</v>
      </c>
      <c r="E992">
        <v>253417.55491974519</v>
      </c>
      <c r="F992">
        <v>312491.58391985745</v>
      </c>
      <c r="G992">
        <v>300892.72137809609</v>
      </c>
      <c r="H992">
        <v>8.5116425081349423E-2</v>
      </c>
    </row>
    <row r="993" spans="2:8" x14ac:dyDescent="0.4">
      <c r="B993" s="11">
        <v>990</v>
      </c>
      <c r="C993">
        <v>230914.07856865236</v>
      </c>
      <c r="D993">
        <v>271825.28773961362</v>
      </c>
      <c r="E993">
        <v>333252.90922677179</v>
      </c>
      <c r="F993">
        <v>216910.4905741273</v>
      </c>
      <c r="G993">
        <v>285669.24011100538</v>
      </c>
      <c r="H993">
        <v>7.3907058228260158E-2</v>
      </c>
    </row>
    <row r="994" spans="2:8" x14ac:dyDescent="0.4">
      <c r="B994" s="11">
        <v>991</v>
      </c>
      <c r="C994">
        <v>230914.07856865236</v>
      </c>
      <c r="D994">
        <v>249314.47624630044</v>
      </c>
      <c r="E994">
        <v>237216.99532729073</v>
      </c>
      <c r="F994">
        <v>227031.28132320577</v>
      </c>
      <c r="G994">
        <v>225593.93966849855</v>
      </c>
      <c r="H994">
        <v>2.4376216336162493E-2</v>
      </c>
    </row>
    <row r="995" spans="2:8" x14ac:dyDescent="0.4">
      <c r="B995" s="11">
        <v>992</v>
      </c>
      <c r="C995">
        <v>229877.67405890033</v>
      </c>
      <c r="D995">
        <v>268736.85961497948</v>
      </c>
      <c r="E995">
        <v>315513.54692977614</v>
      </c>
      <c r="F995">
        <v>346104.83669819601</v>
      </c>
      <c r="G995">
        <v>385150.62991107197</v>
      </c>
      <c r="H995">
        <v>0.14004008896743358</v>
      </c>
    </row>
    <row r="996" spans="2:8" x14ac:dyDescent="0.4">
      <c r="B996" s="11">
        <v>993</v>
      </c>
      <c r="C996">
        <v>198975.11194599746</v>
      </c>
      <c r="D996">
        <v>216806.8258604483</v>
      </c>
      <c r="E996">
        <v>250288.53665181276</v>
      </c>
      <c r="F996">
        <v>322214.36383753095</v>
      </c>
      <c r="G996">
        <v>426781.9396176798</v>
      </c>
      <c r="H996">
        <v>0.16368438686458164</v>
      </c>
    </row>
    <row r="997" spans="2:8" x14ac:dyDescent="0.4">
      <c r="B997" s="11">
        <v>994</v>
      </c>
      <c r="C997">
        <v>190124.4788933043</v>
      </c>
      <c r="D997">
        <v>219637.83931791765</v>
      </c>
      <c r="E997">
        <v>252579.46617701175</v>
      </c>
      <c r="F997">
        <v>293001.18910747243</v>
      </c>
      <c r="G997">
        <v>190622.31068423318</v>
      </c>
      <c r="H997">
        <v>-9.5586879525052515E-3</v>
      </c>
    </row>
    <row r="998" spans="2:8" x14ac:dyDescent="0.4">
      <c r="B998" s="11">
        <v>995</v>
      </c>
      <c r="C998">
        <v>230902.4646606578</v>
      </c>
      <c r="D998">
        <v>297011.7119962296</v>
      </c>
      <c r="E998">
        <v>341966.35145562451</v>
      </c>
      <c r="F998">
        <v>397582.78618267854</v>
      </c>
      <c r="G998">
        <v>258994.60942299129</v>
      </c>
      <c r="H998">
        <v>5.3057646196322139E-2</v>
      </c>
    </row>
    <row r="999" spans="2:8" x14ac:dyDescent="0.4">
      <c r="B999" s="11">
        <v>996</v>
      </c>
      <c r="C999">
        <v>220700.60554138207</v>
      </c>
      <c r="D999">
        <v>284100.17477212677</v>
      </c>
      <c r="E999">
        <v>326332.38722219912</v>
      </c>
      <c r="F999">
        <v>212156.26572197012</v>
      </c>
      <c r="G999">
        <v>272864.1019105732</v>
      </c>
      <c r="H999">
        <v>6.4102054176514711E-2</v>
      </c>
    </row>
    <row r="1000" spans="2:8" x14ac:dyDescent="0.4">
      <c r="B1000" s="11">
        <v>997</v>
      </c>
      <c r="C1000">
        <v>130084.92640988281</v>
      </c>
      <c r="D1000">
        <v>129272.0398222659</v>
      </c>
      <c r="E1000">
        <v>150318.96875774252</v>
      </c>
      <c r="F1000">
        <v>173522.39416450044</v>
      </c>
      <c r="G1000">
        <v>200335.40735946406</v>
      </c>
      <c r="H1000">
        <v>3.3518258940112844E-4</v>
      </c>
    </row>
    <row r="1001" spans="2:8" x14ac:dyDescent="0.4">
      <c r="B1001" s="11">
        <v>998</v>
      </c>
      <c r="C1001">
        <v>229877.67405890033</v>
      </c>
      <c r="D1001">
        <v>296214.62049817888</v>
      </c>
      <c r="E1001">
        <v>367124.83392713929</v>
      </c>
      <c r="F1001">
        <v>396743.37588069454</v>
      </c>
      <c r="G1001">
        <v>380809.69943744398</v>
      </c>
      <c r="H1001">
        <v>0.13745860668265553</v>
      </c>
    </row>
    <row r="1002" spans="2:8" x14ac:dyDescent="0.4">
      <c r="B1002" s="11">
        <v>999</v>
      </c>
      <c r="C1002">
        <v>246971.24947545229</v>
      </c>
      <c r="D1002">
        <v>305695.84577801696</v>
      </c>
      <c r="E1002">
        <v>291466.32714410149</v>
      </c>
      <c r="F1002">
        <v>336130.54064417211</v>
      </c>
      <c r="G1002">
        <v>389898.98457331408</v>
      </c>
      <c r="H1002">
        <v>0.14283734005466875</v>
      </c>
    </row>
    <row r="1003" spans="2:8" x14ac:dyDescent="0.4">
      <c r="B1003" s="12">
        <v>1000</v>
      </c>
      <c r="C1003">
        <v>218382.85596525684</v>
      </c>
      <c r="D1003">
        <v>243895.44619932148</v>
      </c>
      <c r="E1003">
        <v>285677.04426391778</v>
      </c>
      <c r="F1003">
        <v>269336.82413108356</v>
      </c>
      <c r="G1003">
        <v>311120.33664373297</v>
      </c>
      <c r="H1003">
        <v>9.2394942691293336E-2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26"/>
  <sheetViews>
    <sheetView zoomScale="86" zoomScaleNormal="86" workbookViewId="0">
      <selection activeCell="J3" sqref="J3"/>
    </sheetView>
  </sheetViews>
  <sheetFormatPr defaultRowHeight="14.6" outlineLevelRow="1" x14ac:dyDescent="0.4"/>
  <cols>
    <col min="1" max="1" width="14.69140625" bestFit="1" customWidth="1"/>
    <col min="2" max="10" width="12.23046875" customWidth="1"/>
  </cols>
  <sheetData>
    <row r="1" spans="1:10" x14ac:dyDescent="0.4">
      <c r="B1" t="s">
        <v>69</v>
      </c>
      <c r="C1" t="s">
        <v>68</v>
      </c>
      <c r="D1" t="s">
        <v>67</v>
      </c>
      <c r="E1" t="s">
        <v>66</v>
      </c>
      <c r="F1" t="s">
        <v>65</v>
      </c>
      <c r="G1" t="s">
        <v>83</v>
      </c>
      <c r="J1" t="s">
        <v>65</v>
      </c>
    </row>
    <row r="2" spans="1:10" x14ac:dyDescent="0.4">
      <c r="A2" t="s">
        <v>70</v>
      </c>
      <c r="B2">
        <f>ROUND( AVERAGE( Fcst_Yr_1 ), $B$9 )</f>
        <v>218350</v>
      </c>
      <c r="C2">
        <f>ROUND( AVERAGE( Fcst_Yr_2 ), $C$9 )</f>
        <v>239367</v>
      </c>
      <c r="D2">
        <f>ROUND( AVERAGE( Fcst_Yr_3 ), $D$9 )</f>
        <v>262139</v>
      </c>
      <c r="E2">
        <f>ROUND( AVERAGE( Fcst_Yr_4 ), $E$9 )</f>
        <v>287069</v>
      </c>
      <c r="F2">
        <f>ROUND( AVERAGE( Fcst_Yr_5 ), $F$9 )</f>
        <v>315000</v>
      </c>
      <c r="G2">
        <f>ROUND( AVERAGE( Return_Year_5 ), $G$9 )</f>
        <v>8.5000000000000006E-2</v>
      </c>
      <c r="J2">
        <v>319920</v>
      </c>
    </row>
    <row r="3" spans="1:10" x14ac:dyDescent="0.4">
      <c r="A3" t="s">
        <v>71</v>
      </c>
      <c r="B3" t="str">
        <f>$B$1 &amp; " EV " &amp; $B$2</f>
        <v>Fcst_Yr_1 EV 218350</v>
      </c>
      <c r="C3" t="str">
        <f>$C$1 &amp; " EV " &amp; $C$2</f>
        <v>Fcst_Yr_2 EV 239367</v>
      </c>
      <c r="D3" t="str">
        <f>$D$1 &amp; " EV " &amp; $D$2</f>
        <v>Fcst_Yr_3 EV 262139</v>
      </c>
      <c r="E3" t="str">
        <f>$E$1 &amp; " EV " &amp; $E$2</f>
        <v>Fcst_Yr_4 EV 287069</v>
      </c>
      <c r="F3" t="str">
        <f>"Cur Portfolio"&amp; " EV " &amp; F$2</f>
        <v>Cur Portfolio EV 315000</v>
      </c>
      <c r="G3" t="str">
        <f>$G$1 &amp; " Avg " &amp; $G$2</f>
        <v>Return_Year_5 Avg 0.085</v>
      </c>
      <c r="J3" t="s">
        <v>206</v>
      </c>
    </row>
    <row r="4" spans="1:10" x14ac:dyDescent="0.4">
      <c r="A4" t="s">
        <v>3</v>
      </c>
      <c r="B4" s="35" t="b">
        <v>0</v>
      </c>
      <c r="C4" s="35" t="b">
        <v>0</v>
      </c>
      <c r="D4" s="35" t="b">
        <v>0</v>
      </c>
      <c r="E4" s="35" t="b">
        <v>0</v>
      </c>
      <c r="F4" s="35" t="b">
        <v>0</v>
      </c>
      <c r="G4" s="35" t="b">
        <v>0</v>
      </c>
      <c r="J4" s="35" t="b">
        <v>0</v>
      </c>
    </row>
    <row r="5" spans="1:10" x14ac:dyDescent="0.4">
      <c r="A5" t="s">
        <v>72</v>
      </c>
      <c r="B5" s="35" t="b">
        <v>0</v>
      </c>
      <c r="C5" s="35" t="b">
        <v>0</v>
      </c>
      <c r="D5" s="35" t="b">
        <v>0</v>
      </c>
      <c r="E5" s="35" t="b">
        <v>0</v>
      </c>
      <c r="F5" s="35" t="b">
        <v>0</v>
      </c>
      <c r="G5" s="35" t="b">
        <v>0</v>
      </c>
      <c r="J5" s="35" t="b">
        <v>0</v>
      </c>
    </row>
    <row r="6" spans="1:10" x14ac:dyDescent="0.4">
      <c r="A6" t="s">
        <v>4</v>
      </c>
      <c r="B6" s="35">
        <f>IF( $B$4, MIN( INT( MAX( Fcst_Yr_1 ) - MIN( Fcst_Yr_1 ) + 1 ), 10 ), 10 )</f>
        <v>10</v>
      </c>
      <c r="C6" s="35">
        <f>IF( $C$4, MIN( INT( MAX( Fcst_Yr_2 ) - MIN( Fcst_Yr_2 ) + 1 ), 10 ), 10 )</f>
        <v>10</v>
      </c>
      <c r="D6" s="35">
        <f>IF( $D$4, MIN( INT( MAX( Fcst_Yr_3 ) - MIN( Fcst_Yr_3 ) + 1 ), 10 ), 10 )</f>
        <v>10</v>
      </c>
      <c r="E6" s="35">
        <f>IF( $E$4, MIN( INT( MAX( Fcst_Yr_4 ) - MIN( Fcst_Yr_4 ) + 1 ), 10 ), 10 )</f>
        <v>10</v>
      </c>
      <c r="F6" s="35">
        <f>IF( $F$4, MIN( INT( MAX( Fcst_Yr_5 ) - MIN( Fcst_Yr_5 ) + 1 ), 10 ), 10 )</f>
        <v>10</v>
      </c>
      <c r="G6" s="35">
        <f>IF( $G$4, MIN( INT( MAX( Return_Year_5 ) - MIN( Return_Year_5 ) + 1 ), 10 ), 10 )</f>
        <v>10</v>
      </c>
      <c r="J6" s="35">
        <v>10</v>
      </c>
    </row>
    <row r="7" spans="1:10" x14ac:dyDescent="0.4">
      <c r="A7" t="s">
        <v>5</v>
      </c>
      <c r="B7" s="35">
        <v>10</v>
      </c>
      <c r="C7" s="35">
        <v>10</v>
      </c>
      <c r="D7" s="35">
        <v>10</v>
      </c>
      <c r="E7" s="35">
        <v>10</v>
      </c>
      <c r="F7" s="35">
        <v>10</v>
      </c>
      <c r="G7" s="35">
        <v>10</v>
      </c>
      <c r="J7" s="35">
        <v>10</v>
      </c>
    </row>
    <row r="8" spans="1:10" x14ac:dyDescent="0.4">
      <c r="A8" t="s">
        <v>6</v>
      </c>
      <c r="B8" s="35">
        <f>ROUNDUP(( MAX( Fcst_Yr_1 ) - $B$13 ) / $B$6, $B$9 )</f>
        <v>13425</v>
      </c>
      <c r="C8" s="35">
        <f>ROUNDUP(( MAX( Fcst_Yr_2 ) - $C$13 ) / $C$6, $C$9 )</f>
        <v>26543</v>
      </c>
      <c r="D8" s="35">
        <f>ROUNDUP(( MAX( Fcst_Yr_3 ) - $D$13 ) / $D$6, $D$9 )</f>
        <v>36009</v>
      </c>
      <c r="E8" s="35">
        <f>ROUNDUP(( MAX( Fcst_Yr_4 ) - $E$13 ) / $E$6, $E$9 )</f>
        <v>43385</v>
      </c>
      <c r="F8" s="35">
        <f>ROUNDUP(( MAX( Fcst_Yr_5 ) - $F$13 ) / $F$6, $F$9 )</f>
        <v>62656</v>
      </c>
      <c r="G8" s="35">
        <f>ROUNDUP(( MAX( Return_Year_5 ) - $G$13 ) / $G$6, $G$9 )</f>
        <v>4.7E-2</v>
      </c>
      <c r="J8" s="35">
        <v>64157</v>
      </c>
    </row>
    <row r="9" spans="1:10" x14ac:dyDescent="0.4">
      <c r="A9" t="s">
        <v>7</v>
      </c>
      <c r="B9" s="35">
        <v>0</v>
      </c>
      <c r="C9" s="35">
        <v>0</v>
      </c>
      <c r="D9" s="35">
        <v>0</v>
      </c>
      <c r="E9" s="35">
        <v>0</v>
      </c>
      <c r="F9" s="35">
        <v>0</v>
      </c>
      <c r="G9" s="35">
        <v>3</v>
      </c>
      <c r="J9" s="35">
        <v>0</v>
      </c>
    </row>
    <row r="10" spans="1:10" x14ac:dyDescent="0.4">
      <c r="A10" t="s">
        <v>8</v>
      </c>
      <c r="B10" s="35">
        <v>1</v>
      </c>
      <c r="C10" s="35">
        <v>1</v>
      </c>
      <c r="D10" s="35">
        <v>1</v>
      </c>
      <c r="E10" s="35">
        <v>1</v>
      </c>
      <c r="F10" s="35">
        <v>1</v>
      </c>
      <c r="G10" s="35">
        <v>1</v>
      </c>
      <c r="J10" s="35">
        <v>1</v>
      </c>
    </row>
    <row r="11" spans="1:10" x14ac:dyDescent="0.4">
      <c r="A11" t="s">
        <v>9</v>
      </c>
      <c r="B11" s="35" t="b">
        <v>0</v>
      </c>
      <c r="C11" s="35" t="b">
        <v>0</v>
      </c>
      <c r="D11" s="35" t="b">
        <v>0</v>
      </c>
      <c r="E11" s="35" t="b">
        <v>0</v>
      </c>
      <c r="F11" s="35" t="b">
        <v>0</v>
      </c>
      <c r="G11" s="35" t="b">
        <v>0</v>
      </c>
      <c r="J11" s="35" t="b">
        <v>0</v>
      </c>
    </row>
    <row r="12" spans="1:10" x14ac:dyDescent="0.4">
      <c r="A12" t="s">
        <v>10</v>
      </c>
      <c r="B12" s="35" t="str">
        <f>IF( AND( $B$11, $B$10 &gt; 1 ), MID( TEXT( $B$10, "#,##0" ), IF( MOD( LEN( TEXT( $B$10, "0" )), 3 ) = 1, 3, 2), 100 ) &amp; "s", "Axis Title" )</f>
        <v>Axis Title</v>
      </c>
      <c r="C12" s="35" t="str">
        <f>IF( AND( $C$11, $C$10 &gt; 1 ), MID( TEXT( $C$10, "#,##0" ), IF( MOD( LEN( TEXT( $C$10, "0" )), 3 ) = 1, 3, 2), 100 ) &amp; "s", "Axis Title" )</f>
        <v>Axis Title</v>
      </c>
      <c r="D12" s="35" t="str">
        <f>IF( AND( $D$11, $D$10 &gt; 1 ), MID( TEXT( $D$10, "#,##0" ), IF( MOD( LEN( TEXT( $D$10, "0" )), 3 ) = 1, 3, 2), 100 ) &amp; "s", "Axis Title" )</f>
        <v>Axis Title</v>
      </c>
      <c r="E12" s="35" t="str">
        <f>IF( AND( $E$11, $E$10 &gt; 1 ), MID( TEXT( $E$10, "#,##0" ), IF( MOD( LEN( TEXT( $E$10, "0" )), 3 ) = 1, 3, 2), 100 ) &amp; "s", "Axis Title" )</f>
        <v>Axis Title</v>
      </c>
      <c r="F12" s="35" t="str">
        <f>IF( AND( $F$11, $F$10 &gt; 1 ), MID( TEXT( $F$10, "#,##0" ), IF( MOD( LEN( TEXT( $F$10, "0" )), 3 ) = 1, 3, 2), 100 ) &amp; "s", "Axis Title" )</f>
        <v>Axis Title</v>
      </c>
      <c r="G12" s="35" t="str">
        <f>IF( AND( $G$11, $G$10 &gt; 1 ), MID( TEXT( $G$10, "#,##0" ), IF( MOD( LEN( TEXT( $G$10, "0" )), 3 ) = 1, 3, 2), 100 ) &amp; "s", "Axis Title" )</f>
        <v>Axis Title</v>
      </c>
      <c r="J12" s="35" t="s">
        <v>10</v>
      </c>
    </row>
    <row r="13" spans="1:10" x14ac:dyDescent="0.4">
      <c r="A13" t="s">
        <v>11</v>
      </c>
      <c r="B13" s="35">
        <f>ROUND( MIN( Fcst_Yr_1 ), $B$9 - LOG( $B$10 )) - IF( $B$4, 1, 0 )</f>
        <v>130085</v>
      </c>
      <c r="C13" s="35">
        <f>ROUND( MIN( Fcst_Yr_2 ), $C$9 - LOG( $C$10 )) - IF( $C$4, 1, 0 )</f>
        <v>84705</v>
      </c>
      <c r="D13" s="35">
        <f>ROUND( MIN( Fcst_Yr_3 ), $D$9 - LOG( $D$10 )) - IF( $D$4, 1, 0 )</f>
        <v>80749</v>
      </c>
      <c r="E13" s="35">
        <f>ROUND( MIN( Fcst_Yr_4 ), $E$9 - LOG( $E$10 )) - IF( $E$4, 1, 0 )</f>
        <v>92688</v>
      </c>
      <c r="F13" s="35">
        <f>ROUND( MIN( Fcst_Yr_5 ), $F$9 - LOG( $F$10 )) - IF( $F$4, 1, 0 )</f>
        <v>73080</v>
      </c>
      <c r="G13" s="35">
        <f>ROUND( MIN( Return_Year_5 ), $G$9 - LOG( $G$10 )) - IF( $G$4, 1, 0 )</f>
        <v>-0.182</v>
      </c>
      <c r="J13" s="35">
        <v>72684</v>
      </c>
    </row>
    <row r="14" spans="1:10" hidden="1" outlineLevel="1" x14ac:dyDescent="0.4">
      <c r="A14" s="2" t="s">
        <v>12</v>
      </c>
      <c r="B14" s="2">
        <f>ROUND( $B$13 + $B$8, $B$9 - LOG( $B$10 ))</f>
        <v>143510</v>
      </c>
      <c r="C14" s="2">
        <f>ROUND( $C$13 + $C$8, $C$9 - LOG( $C$10 ))</f>
        <v>111248</v>
      </c>
      <c r="D14" s="2">
        <f>ROUND( $D$13 + $D$8, $D$9 - LOG( $D$10 ))</f>
        <v>116758</v>
      </c>
      <c r="E14" s="2">
        <f>ROUND( $E$13 + $E$8, $E$9 - LOG( $E$10 ))</f>
        <v>136073</v>
      </c>
      <c r="F14" s="2">
        <f>ROUND( $F$13 + $F$8, $F$9 - LOG( $F$10 ))</f>
        <v>135736</v>
      </c>
      <c r="G14" s="2">
        <f>ROUND( $G$13 + $G$8, $G$9 - LOG( $G$10 ))</f>
        <v>-0.13500000000000001</v>
      </c>
      <c r="J14" s="2">
        <v>136841</v>
      </c>
    </row>
    <row r="15" spans="1:10" hidden="1" outlineLevel="1" x14ac:dyDescent="0.4">
      <c r="A15" s="3" t="s">
        <v>13</v>
      </c>
      <c r="B15" s="2">
        <f>ROUND( $B$14 + $B$8, $B$9 - LOG( $B$10 ))</f>
        <v>156935</v>
      </c>
      <c r="C15" s="2">
        <f>ROUND( $C$14 + $C$8, $C$9 - LOG( $C$10 ))</f>
        <v>137791</v>
      </c>
      <c r="D15" s="2">
        <f>ROUND( $D$14 + $D$8, $D$9 - LOG( $D$10 ))</f>
        <v>152767</v>
      </c>
      <c r="E15" s="2">
        <f>ROUND( $E$14 + $E$8, $E$9 - LOG( $E$10 ))</f>
        <v>179458</v>
      </c>
      <c r="F15" s="2">
        <f>ROUND( $F$14 + $F$8, $F$9 - LOG( $F$10 ))</f>
        <v>198392</v>
      </c>
      <c r="G15" s="2">
        <f>ROUND( $G$14 + $G$8, $G$9 - LOG( $G$10 ))</f>
        <v>-8.7999999999999995E-2</v>
      </c>
      <c r="J15" s="2">
        <v>200998</v>
      </c>
    </row>
    <row r="16" spans="1:10" hidden="1" outlineLevel="1" x14ac:dyDescent="0.4">
      <c r="A16" s="5" t="s">
        <v>15</v>
      </c>
      <c r="B16" s="2">
        <f>ROUND( $B$15 + $B$8, $B$9 - LOG( $B$10 ))</f>
        <v>170360</v>
      </c>
      <c r="C16" s="2">
        <f>ROUND( $C$15 + $C$8, $C$9 - LOG( $C$10 ))</f>
        <v>164334</v>
      </c>
      <c r="D16" s="2">
        <f>ROUND( $D$15 + $D$8, $D$9 - LOG( $D$10 ))</f>
        <v>188776</v>
      </c>
      <c r="E16" s="2">
        <f>ROUND( $E$15 + $E$8, $E$9 - LOG( $E$10 ))</f>
        <v>222843</v>
      </c>
      <c r="F16" s="2">
        <f>ROUND( $F$15 + $F$8, $F$9 - LOG( $F$10 ))</f>
        <v>261048</v>
      </c>
      <c r="G16" s="2">
        <f>ROUND( $G$15 + $G$8, $G$9 - LOG( $G$10 ))</f>
        <v>-4.1000000000000002E-2</v>
      </c>
      <c r="J16" s="2">
        <v>265155</v>
      </c>
    </row>
    <row r="17" spans="1:10" hidden="1" outlineLevel="1" x14ac:dyDescent="0.4">
      <c r="A17" s="4" t="s">
        <v>14</v>
      </c>
      <c r="B17" s="2">
        <f>ROUND( $B$16 + $B$8, $B$9 - LOG( $B$10 ))</f>
        <v>183785</v>
      </c>
      <c r="C17" s="2">
        <f>ROUND( $C$16 + $C$8, $C$9 - LOG( $C$10 ))</f>
        <v>190877</v>
      </c>
      <c r="D17" s="2">
        <f>ROUND( $D$16 + $D$8, $D$9 - LOG( $D$10 ))</f>
        <v>224785</v>
      </c>
      <c r="E17" s="2">
        <f>ROUND( $E$16 + $E$8, $E$9 - LOG( $E$10 ))</f>
        <v>266228</v>
      </c>
      <c r="F17" s="2">
        <f>ROUND( $F$16 + $F$8, $F$9 - LOG( $F$10 ))</f>
        <v>323704</v>
      </c>
      <c r="G17" s="2">
        <f>ROUND( $G$16 + $G$8, $G$9 - LOG( $G$10 ))</f>
        <v>6.0000000000000001E-3</v>
      </c>
      <c r="J17" s="2">
        <v>329312</v>
      </c>
    </row>
    <row r="18" spans="1:10" hidden="1" outlineLevel="1" x14ac:dyDescent="0.4">
      <c r="B18" s="2">
        <f>ROUND( $B$17 + $B$8, $B$9 - LOG( $B$10 ))</f>
        <v>197210</v>
      </c>
      <c r="C18" s="2">
        <f>ROUND( $C$17 + $C$8, $C$9 - LOG( $C$10 ))</f>
        <v>217420</v>
      </c>
      <c r="D18" s="2">
        <f>ROUND( $D$17 + $D$8, $D$9 - LOG( $D$10 ))</f>
        <v>260794</v>
      </c>
      <c r="E18" s="2">
        <f>ROUND( $E$17 + $E$8, $E$9 - LOG( $E$10 ))</f>
        <v>309613</v>
      </c>
      <c r="F18" s="2">
        <f>ROUND( $F$17 + $F$8, $F$9 - LOG( $F$10 ))</f>
        <v>386360</v>
      </c>
      <c r="G18" s="2">
        <f>ROUND( $G$17 + $G$8, $G$9 - LOG( $G$10 ))</f>
        <v>5.2999999999999999E-2</v>
      </c>
      <c r="J18" s="2">
        <v>393469</v>
      </c>
    </row>
    <row r="19" spans="1:10" hidden="1" outlineLevel="1" x14ac:dyDescent="0.4">
      <c r="B19" s="2">
        <f>ROUND( $B$18 + $B$8, $B$9 - LOG( $B$10 ))</f>
        <v>210635</v>
      </c>
      <c r="C19" s="2">
        <f>ROUND( $C$18 + $C$8, $C$9 - LOG( $C$10 ))</f>
        <v>243963</v>
      </c>
      <c r="D19" s="2">
        <f>ROUND( $D$18 + $D$8, $D$9 - LOG( $D$10 ))</f>
        <v>296803</v>
      </c>
      <c r="E19" s="2">
        <f>ROUND( $E$18 + $E$8, $E$9 - LOG( $E$10 ))</f>
        <v>352998</v>
      </c>
      <c r="F19" s="2">
        <f>ROUND( $F$18 + $F$8, $F$9 - LOG( $F$10 ))</f>
        <v>449016</v>
      </c>
      <c r="G19" s="2">
        <f>ROUND( $G$18 + $G$8, $G$9 - LOG( $G$10 ))</f>
        <v>0.1</v>
      </c>
      <c r="J19" s="2">
        <v>457626</v>
      </c>
    </row>
    <row r="20" spans="1:10" hidden="1" outlineLevel="1" x14ac:dyDescent="0.4">
      <c r="B20" s="2">
        <f>ROUND( $B$19 + $B$8, $B$9 - LOG( $B$10 ))</f>
        <v>224060</v>
      </c>
      <c r="C20" s="2">
        <f>ROUND( $C$19 + $C$8, $C$9 - LOG( $C$10 ))</f>
        <v>270506</v>
      </c>
      <c r="D20" s="2">
        <f>ROUND( $D$19 + $D$8, $D$9 - LOG( $D$10 ))</f>
        <v>332812</v>
      </c>
      <c r="E20" s="2">
        <f>ROUND( $E$19 + $E$8, $E$9 - LOG( $E$10 ))</f>
        <v>396383</v>
      </c>
      <c r="F20" s="2">
        <f>ROUND( $F$19 + $F$8, $F$9 - LOG( $F$10 ))</f>
        <v>511672</v>
      </c>
      <c r="G20" s="2">
        <f>ROUND( $G$19 + $G$8, $G$9 - LOG( $G$10 ))</f>
        <v>0.14699999999999999</v>
      </c>
      <c r="J20" s="2">
        <v>521783</v>
      </c>
    </row>
    <row r="21" spans="1:10" hidden="1" outlineLevel="1" x14ac:dyDescent="0.4">
      <c r="B21" s="2">
        <f>ROUND( $B$20 + $B$8, $B$9 - LOG( $B$10 ))</f>
        <v>237485</v>
      </c>
      <c r="C21" s="2">
        <f>ROUND( $C$20 + $C$8, $C$9 - LOG( $C$10 ))</f>
        <v>297049</v>
      </c>
      <c r="D21" s="2">
        <f>ROUND( $D$20 + $D$8, $D$9 - LOG( $D$10 ))</f>
        <v>368821</v>
      </c>
      <c r="E21" s="2">
        <f>ROUND( $E$20 + $E$8, $E$9 - LOG( $E$10 ))</f>
        <v>439768</v>
      </c>
      <c r="F21" s="2">
        <f>ROUND( $F$20 + $F$8, $F$9 - LOG( $F$10 ))</f>
        <v>574328</v>
      </c>
      <c r="G21" s="2">
        <f>ROUND( $G$20 + $G$8, $G$9 - LOG( $G$10 ))</f>
        <v>0.19400000000000001</v>
      </c>
      <c r="J21" s="2">
        <v>585940</v>
      </c>
    </row>
    <row r="22" spans="1:10" hidden="1" outlineLevel="1" x14ac:dyDescent="0.4">
      <c r="B22" s="2">
        <f>ROUND( $B$21 + $B$8, $B$9 - LOG( $B$10 ))</f>
        <v>250910</v>
      </c>
      <c r="C22" s="2">
        <f>ROUND( $C$21 + $C$8, $C$9 - LOG( $C$10 ))</f>
        <v>323592</v>
      </c>
      <c r="D22" s="2">
        <f>ROUND( $D$21 + $D$8, $D$9 - LOG( $D$10 ))</f>
        <v>404830</v>
      </c>
      <c r="E22" s="2">
        <f>ROUND( $E$21 + $E$8, $E$9 - LOG( $E$10 ))</f>
        <v>483153</v>
      </c>
      <c r="F22" s="2">
        <f>ROUND( $F$21 + $F$8, $F$9 - LOG( $F$10 ))</f>
        <v>636984</v>
      </c>
      <c r="G22" s="2">
        <f>ROUND( $G$21 + $G$8, $G$9 - LOG( $G$10 ))</f>
        <v>0.24099999999999999</v>
      </c>
      <c r="J22" s="2">
        <v>650097</v>
      </c>
    </row>
    <row r="23" spans="1:10" hidden="1" outlineLevel="1" x14ac:dyDescent="0.4">
      <c r="B23" s="2">
        <f>ROUND( $B$22 + $B$8, $B$9 - LOG( $B$10 ))</f>
        <v>264335</v>
      </c>
      <c r="C23" s="2">
        <f>ROUND( $C$22 + $C$8, $C$9 - LOG( $C$10 ))</f>
        <v>350135</v>
      </c>
      <c r="D23" s="2">
        <f>ROUND( $D$22 + $D$8, $D$9 - LOG( $D$10 ))</f>
        <v>440839</v>
      </c>
      <c r="E23" s="2">
        <f>ROUND( $E$22 + $E$8, $E$9 - LOG( $E$10 ))</f>
        <v>526538</v>
      </c>
      <c r="F23" s="2">
        <f>ROUND( $F$22 + $F$8, $F$9 - LOG( $F$10 ))</f>
        <v>699640</v>
      </c>
      <c r="G23" s="2">
        <f>ROUND( $G$22 + $G$8, $G$9 - LOG( $G$10 ))</f>
        <v>0.28799999999999998</v>
      </c>
      <c r="J23" s="2">
        <v>714254</v>
      </c>
    </row>
    <row r="24" spans="1:10" hidden="1" outlineLevel="1" x14ac:dyDescent="0.4">
      <c r="B24" s="2">
        <f>ROUND( $B$23 + $B$8, $B$9 - LOG( $B$10 ))</f>
        <v>277760</v>
      </c>
      <c r="C24" s="2">
        <f>ROUND( $C$23 + $C$8, $C$9 - LOG( $C$10 ))</f>
        <v>376678</v>
      </c>
      <c r="D24" s="2">
        <f>ROUND( $D$23 + $D$8, $D$9 - LOG( $D$10 ))</f>
        <v>476848</v>
      </c>
      <c r="E24" s="2">
        <f>ROUND( $E$23 + $E$8, $E$9 - LOG( $E$10 ))</f>
        <v>569923</v>
      </c>
      <c r="F24" s="2">
        <f>ROUND( $F$23 + $F$8, $F$9 - LOG( $F$10 ))</f>
        <v>762296</v>
      </c>
      <c r="G24" s="2">
        <f>ROUND( $G$23 + $G$8, $G$9 - LOG( $G$10 ))</f>
        <v>0.33500000000000002</v>
      </c>
      <c r="J24" s="2">
        <v>778411</v>
      </c>
    </row>
    <row r="25" spans="1:10" hidden="1" outlineLevel="1" x14ac:dyDescent="0.4">
      <c r="B25" s="2">
        <f>ROUND( $B$24 + $B$8, $B$9 - LOG( $B$10 ))</f>
        <v>291185</v>
      </c>
      <c r="C25" s="2">
        <f>ROUND( $C$24 + $C$8, $C$9 - LOG( $C$10 ))</f>
        <v>403221</v>
      </c>
      <c r="D25" s="2">
        <f>ROUND( $D$24 + $D$8, $D$9 - LOG( $D$10 ))</f>
        <v>512857</v>
      </c>
      <c r="E25" s="2">
        <f>ROUND( $E$24 + $E$8, $E$9 - LOG( $E$10 ))</f>
        <v>613308</v>
      </c>
      <c r="F25" s="2">
        <f>ROUND( $F$24 + $F$8, $F$9 - LOG( $F$10 ))</f>
        <v>824952</v>
      </c>
      <c r="G25" s="2">
        <f>ROUND( $G$24 + $G$8, $G$9 - LOG( $G$10 ))</f>
        <v>0.38200000000000001</v>
      </c>
      <c r="J25" s="2">
        <v>842568</v>
      </c>
    </row>
    <row r="26" spans="1:10" hidden="1" outlineLevel="1" x14ac:dyDescent="0.4">
      <c r="B26" s="2">
        <f>ROUND( $B$25 + $B$8, $B$9 - LOG( $B$10 ))</f>
        <v>304610</v>
      </c>
      <c r="C26" s="2">
        <f>ROUND( $C$25 + $C$8, $C$9 - LOG( $C$10 ))</f>
        <v>429764</v>
      </c>
      <c r="D26" s="2">
        <f>ROUND( $D$25 + $D$8, $D$9 - LOG( $D$10 ))</f>
        <v>548866</v>
      </c>
      <c r="E26" s="2">
        <f>ROUND( $E$25 + $E$8, $E$9 - LOG( $E$10 ))</f>
        <v>656693</v>
      </c>
      <c r="F26" s="2">
        <f>ROUND( $F$25 + $F$8, $F$9 - LOG( $F$10 ))</f>
        <v>887608</v>
      </c>
      <c r="G26" s="2">
        <f>ROUND( $G$25 + $G$8, $G$9 - LOG( $G$10 ))</f>
        <v>0.42899999999999999</v>
      </c>
      <c r="J26" s="2">
        <v>906725</v>
      </c>
    </row>
    <row r="27" spans="1:10" hidden="1" outlineLevel="1" x14ac:dyDescent="0.4">
      <c r="B27" s="2">
        <f>ROUND( $B$26 + $B$8, $B$9 - LOG( $B$10 ))</f>
        <v>318035</v>
      </c>
      <c r="C27" s="2">
        <f>ROUND( $C$26 + $C$8, $C$9 - LOG( $C$10 ))</f>
        <v>456307</v>
      </c>
      <c r="D27" s="2">
        <f>ROUND( $D$26 + $D$8, $D$9 - LOG( $D$10 ))</f>
        <v>584875</v>
      </c>
      <c r="E27" s="2">
        <f>ROUND( $E$26 + $E$8, $E$9 - LOG( $E$10 ))</f>
        <v>700078</v>
      </c>
      <c r="F27" s="2">
        <f>ROUND( $F$26 + $F$8, $F$9 - LOG( $F$10 ))</f>
        <v>950264</v>
      </c>
      <c r="G27" s="2">
        <f>ROUND( $G$26 + $G$8, $G$9 - LOG( $G$10 ))</f>
        <v>0.47599999999999998</v>
      </c>
      <c r="J27" s="2">
        <v>970882</v>
      </c>
    </row>
    <row r="28" spans="1:10" hidden="1" outlineLevel="1" x14ac:dyDescent="0.4">
      <c r="B28" s="2">
        <f>ROUND( $B$27 + $B$8, $B$9 - LOG( $B$10 ))</f>
        <v>331460</v>
      </c>
      <c r="C28" s="2">
        <f>ROUND( $C$27 + $C$8, $C$9 - LOG( $C$10 ))</f>
        <v>482850</v>
      </c>
      <c r="D28" s="2">
        <f>ROUND( $D$27 + $D$8, $D$9 - LOG( $D$10 ))</f>
        <v>620884</v>
      </c>
      <c r="E28" s="2">
        <f>ROUND( $E$27 + $E$8, $E$9 - LOG( $E$10 ))</f>
        <v>743463</v>
      </c>
      <c r="F28" s="2">
        <f>ROUND( $F$27 + $F$8, $F$9 - LOG( $F$10 ))</f>
        <v>1012920</v>
      </c>
      <c r="G28" s="2">
        <f>ROUND( $G$27 + $G$8, $G$9 - LOG( $G$10 ))</f>
        <v>0.52300000000000002</v>
      </c>
      <c r="J28" s="2">
        <v>1035039</v>
      </c>
    </row>
    <row r="29" spans="1:10" hidden="1" outlineLevel="1" x14ac:dyDescent="0.4">
      <c r="B29" s="2">
        <f>ROUND( $B$28 + $B$8, $B$9 - LOG( $B$10 ))</f>
        <v>344885</v>
      </c>
      <c r="C29" s="2">
        <f>ROUND( $C$28 + $C$8, $C$9 - LOG( $C$10 ))</f>
        <v>509393</v>
      </c>
      <c r="D29" s="2">
        <f>ROUND( $D$28 + $D$8, $D$9 - LOG( $D$10 ))</f>
        <v>656893</v>
      </c>
      <c r="E29" s="2">
        <f>ROUND( $E$28 + $E$8, $E$9 - LOG( $E$10 ))</f>
        <v>786848</v>
      </c>
      <c r="F29" s="2">
        <f>ROUND( $F$28 + $F$8, $F$9 - LOG( $F$10 ))</f>
        <v>1075576</v>
      </c>
      <c r="G29" s="2">
        <f>ROUND( $G$28 + $G$8, $G$9 - LOG( $G$10 ))</f>
        <v>0.56999999999999995</v>
      </c>
      <c r="J29" s="2">
        <v>1099196</v>
      </c>
    </row>
    <row r="30" spans="1:10" hidden="1" outlineLevel="1" x14ac:dyDescent="0.4">
      <c r="B30" s="2">
        <f>ROUND( $B$29 + $B$8, $B$9 - LOG( $B$10 ))</f>
        <v>358310</v>
      </c>
      <c r="C30" s="2">
        <f>ROUND( $C$29 + $C$8, $C$9 - LOG( $C$10 ))</f>
        <v>535936</v>
      </c>
      <c r="D30" s="2">
        <f>ROUND( $D$29 + $D$8, $D$9 - LOG( $D$10 ))</f>
        <v>692902</v>
      </c>
      <c r="E30" s="2">
        <f>ROUND( $E$29 + $E$8, $E$9 - LOG( $E$10 ))</f>
        <v>830233</v>
      </c>
      <c r="F30" s="2">
        <f>ROUND( $F$29 + $F$8, $F$9 - LOG( $F$10 ))</f>
        <v>1138232</v>
      </c>
      <c r="G30" s="2">
        <f>ROUND( $G$29 + $G$8, $G$9 - LOG( $G$10 ))</f>
        <v>0.61699999999999999</v>
      </c>
      <c r="J30" s="2">
        <v>1163353</v>
      </c>
    </row>
    <row r="31" spans="1:10" hidden="1" outlineLevel="1" x14ac:dyDescent="0.4">
      <c r="B31" s="2">
        <f>ROUND( $B$30 + $B$8, $B$9 - LOG( $B$10 ))</f>
        <v>371735</v>
      </c>
      <c r="C31" s="2">
        <f>ROUND( $C$30 + $C$8, $C$9 - LOG( $C$10 ))</f>
        <v>562479</v>
      </c>
      <c r="D31" s="2">
        <f>ROUND( $D$30 + $D$8, $D$9 - LOG( $D$10 ))</f>
        <v>728911</v>
      </c>
      <c r="E31" s="2">
        <f>ROUND( $E$30 + $E$8, $E$9 - LOG( $E$10 ))</f>
        <v>873618</v>
      </c>
      <c r="F31" s="2">
        <f>ROUND( $F$30 + $F$8, $F$9 - LOG( $F$10 ))</f>
        <v>1200888</v>
      </c>
      <c r="G31" s="2">
        <f>ROUND( $G$30 + $G$8, $G$9 - LOG( $G$10 ))</f>
        <v>0.66400000000000003</v>
      </c>
      <c r="J31" s="2">
        <v>1227510</v>
      </c>
    </row>
    <row r="32" spans="1:10" hidden="1" outlineLevel="1" x14ac:dyDescent="0.4">
      <c r="B32" s="2">
        <f>ROUND( $B$31 + $B$8, $B$9 - LOG( $B$10 ))</f>
        <v>385160</v>
      </c>
      <c r="C32" s="2">
        <f>ROUND( $C$31 + $C$8, $C$9 - LOG( $C$10 ))</f>
        <v>589022</v>
      </c>
      <c r="D32" s="2">
        <f>ROUND( $D$31 + $D$8, $D$9 - LOG( $D$10 ))</f>
        <v>764920</v>
      </c>
      <c r="E32" s="2">
        <f>ROUND( $E$31 + $E$8, $E$9 - LOG( $E$10 ))</f>
        <v>917003</v>
      </c>
      <c r="F32" s="2">
        <f>ROUND( $F$31 + $F$8, $F$9 - LOG( $F$10 ))</f>
        <v>1263544</v>
      </c>
      <c r="G32" s="2">
        <f>ROUND( $G$31 + $G$8, $G$9 - LOG( $G$10 ))</f>
        <v>0.71099999999999997</v>
      </c>
      <c r="J32" s="2">
        <v>1291667</v>
      </c>
    </row>
    <row r="33" spans="2:10" hidden="1" outlineLevel="1" x14ac:dyDescent="0.4">
      <c r="B33" s="2">
        <f>ROUND( $B$32 + $B$8, $B$9 - LOG( $B$10 ))</f>
        <v>398585</v>
      </c>
      <c r="C33" s="2">
        <f>ROUND( $C$32 + $C$8, $C$9 - LOG( $C$10 ))</f>
        <v>615565</v>
      </c>
      <c r="D33" s="2">
        <f>ROUND( $D$32 + $D$8, $D$9 - LOG( $D$10 ))</f>
        <v>800929</v>
      </c>
      <c r="E33" s="2">
        <f>ROUND( $E$32 + $E$8, $E$9 - LOG( $E$10 ))</f>
        <v>960388</v>
      </c>
      <c r="F33" s="2">
        <f>ROUND( $F$32 + $F$8, $F$9 - LOG( $F$10 ))</f>
        <v>1326200</v>
      </c>
      <c r="G33" s="2">
        <f>ROUND( $G$32 + $G$8, $G$9 - LOG( $G$10 ))</f>
        <v>0.75800000000000001</v>
      </c>
      <c r="J33" s="2">
        <v>1355824</v>
      </c>
    </row>
    <row r="34" spans="2:10" hidden="1" outlineLevel="1" x14ac:dyDescent="0.4">
      <c r="B34" s="2">
        <f>ROUND( $B$33 + $B$8, $B$9 - LOG( $B$10 ))</f>
        <v>412010</v>
      </c>
      <c r="C34" s="2">
        <f>ROUND( $C$33 + $C$8, $C$9 - LOG( $C$10 ))</f>
        <v>642108</v>
      </c>
      <c r="D34" s="2">
        <f>ROUND( $D$33 + $D$8, $D$9 - LOG( $D$10 ))</f>
        <v>836938</v>
      </c>
      <c r="E34" s="2">
        <f>ROUND( $E$33 + $E$8, $E$9 - LOG( $E$10 ))</f>
        <v>1003773</v>
      </c>
      <c r="F34" s="2">
        <f>ROUND( $F$33 + $F$8, $F$9 - LOG( $F$10 ))</f>
        <v>1388856</v>
      </c>
      <c r="G34" s="2">
        <f>ROUND( $G$33 + $G$8, $G$9 - LOG( $G$10 ))</f>
        <v>0.80500000000000005</v>
      </c>
      <c r="J34" s="2">
        <v>1419981</v>
      </c>
    </row>
    <row r="35" spans="2:10" hidden="1" outlineLevel="1" x14ac:dyDescent="0.4">
      <c r="B35" s="2">
        <f>ROUND( $B$34 + $B$8, $B$9 - LOG( $B$10 ))</f>
        <v>425435</v>
      </c>
      <c r="C35" s="2">
        <f>ROUND( $C$34 + $C$8, $C$9 - LOG( $C$10 ))</f>
        <v>668651</v>
      </c>
      <c r="D35" s="2">
        <f>ROUND( $D$34 + $D$8, $D$9 - LOG( $D$10 ))</f>
        <v>872947</v>
      </c>
      <c r="E35" s="2">
        <f>ROUND( $E$34 + $E$8, $E$9 - LOG( $E$10 ))</f>
        <v>1047158</v>
      </c>
      <c r="F35" s="2">
        <f>ROUND( $F$34 + $F$8, $F$9 - LOG( $F$10 ))</f>
        <v>1451512</v>
      </c>
      <c r="G35" s="2">
        <f>ROUND( $G$34 + $G$8, $G$9 - LOG( $G$10 ))</f>
        <v>0.85199999999999998</v>
      </c>
      <c r="J35" s="2">
        <v>1484138</v>
      </c>
    </row>
    <row r="36" spans="2:10" hidden="1" outlineLevel="1" x14ac:dyDescent="0.4">
      <c r="B36" s="2">
        <f>ROUND( $B$35 + $B$8, $B$9 - LOG( $B$10 ))</f>
        <v>438860</v>
      </c>
      <c r="C36" s="2">
        <f>ROUND( $C$35 + $C$8, $C$9 - LOG( $C$10 ))</f>
        <v>695194</v>
      </c>
      <c r="D36" s="2">
        <f>ROUND( $D$35 + $D$8, $D$9 - LOG( $D$10 ))</f>
        <v>908956</v>
      </c>
      <c r="E36" s="2">
        <f>ROUND( $E$35 + $E$8, $E$9 - LOG( $E$10 ))</f>
        <v>1090543</v>
      </c>
      <c r="F36" s="2">
        <f>ROUND( $F$35 + $F$8, $F$9 - LOG( $F$10 ))</f>
        <v>1514168</v>
      </c>
      <c r="G36" s="2">
        <f>ROUND( $G$35 + $G$8, $G$9 - LOG( $G$10 ))</f>
        <v>0.89900000000000002</v>
      </c>
      <c r="J36" s="2">
        <v>1548295</v>
      </c>
    </row>
    <row r="37" spans="2:10" hidden="1" outlineLevel="1" x14ac:dyDescent="0.4">
      <c r="B37" s="2">
        <f>ROUND( $B$36 + $B$8, $B$9 - LOG( $B$10 ))</f>
        <v>452285</v>
      </c>
      <c r="C37" s="2">
        <f>ROUND( $C$36 + $C$8, $C$9 - LOG( $C$10 ))</f>
        <v>721737</v>
      </c>
      <c r="D37" s="2">
        <f>ROUND( $D$36 + $D$8, $D$9 - LOG( $D$10 ))</f>
        <v>944965</v>
      </c>
      <c r="E37" s="2">
        <f>ROUND( $E$36 + $E$8, $E$9 - LOG( $E$10 ))</f>
        <v>1133928</v>
      </c>
      <c r="F37" s="2">
        <f>ROUND( $F$36 + $F$8, $F$9 - LOG( $F$10 ))</f>
        <v>1576824</v>
      </c>
      <c r="G37" s="2">
        <f>ROUND( $G$36 + $G$8, $G$9 - LOG( $G$10 ))</f>
        <v>0.94599999999999995</v>
      </c>
      <c r="J37" s="2">
        <v>1612452</v>
      </c>
    </row>
    <row r="38" spans="2:10" hidden="1" outlineLevel="1" x14ac:dyDescent="0.4">
      <c r="B38" s="2">
        <f>ROUND( $B$37 + $B$8, $B$9 - LOG( $B$10 ))</f>
        <v>465710</v>
      </c>
      <c r="C38" s="2">
        <f>ROUND( $C$37 + $C$8, $C$9 - LOG( $C$10 ))</f>
        <v>748280</v>
      </c>
      <c r="D38" s="2">
        <f>ROUND( $D$37 + $D$8, $D$9 - LOG( $D$10 ))</f>
        <v>980974</v>
      </c>
      <c r="E38" s="2">
        <f>ROUND( $E$37 + $E$8, $E$9 - LOG( $E$10 ))</f>
        <v>1177313</v>
      </c>
      <c r="F38" s="2">
        <f>ROUND( $F$37 + $F$8, $F$9 - LOG( $F$10 ))</f>
        <v>1639480</v>
      </c>
      <c r="G38" s="2">
        <f>ROUND( $G$37 + $G$8, $G$9 - LOG( $G$10 ))</f>
        <v>0.99299999999999999</v>
      </c>
      <c r="J38" s="2">
        <v>1676609</v>
      </c>
    </row>
    <row r="39" spans="2:10" hidden="1" outlineLevel="1" x14ac:dyDescent="0.4">
      <c r="B39" s="2">
        <f>ROUND( $B$38 + $B$8, $B$9 - LOG( $B$10 ))</f>
        <v>479135</v>
      </c>
      <c r="C39" s="2">
        <f>ROUND( $C$38 + $C$8, $C$9 - LOG( $C$10 ))</f>
        <v>774823</v>
      </c>
      <c r="D39" s="2">
        <f>ROUND( $D$38 + $D$8, $D$9 - LOG( $D$10 ))</f>
        <v>1016983</v>
      </c>
      <c r="E39" s="2">
        <f>ROUND( $E$38 + $E$8, $E$9 - LOG( $E$10 ))</f>
        <v>1220698</v>
      </c>
      <c r="F39" s="2">
        <f>ROUND( $F$38 + $F$8, $F$9 - LOG( $F$10 ))</f>
        <v>1702136</v>
      </c>
      <c r="G39" s="2">
        <f>ROUND( $G$38 + $G$8, $G$9 - LOG( $G$10 ))</f>
        <v>1.04</v>
      </c>
      <c r="J39" s="2">
        <v>1740766</v>
      </c>
    </row>
    <row r="40" spans="2:10" hidden="1" outlineLevel="1" x14ac:dyDescent="0.4">
      <c r="B40" s="2">
        <f>ROUND( $B$39 + $B$8, $B$9 - LOG( $B$10 ))</f>
        <v>492560</v>
      </c>
      <c r="C40" s="2">
        <f>ROUND( $C$39 + $C$8, $C$9 - LOG( $C$10 ))</f>
        <v>801366</v>
      </c>
      <c r="D40" s="2">
        <f>ROUND( $D$39 + $D$8, $D$9 - LOG( $D$10 ))</f>
        <v>1052992</v>
      </c>
      <c r="E40" s="2">
        <f>ROUND( $E$39 + $E$8, $E$9 - LOG( $E$10 ))</f>
        <v>1264083</v>
      </c>
      <c r="F40" s="2">
        <f>ROUND( $F$39 + $F$8, $F$9 - LOG( $F$10 ))</f>
        <v>1764792</v>
      </c>
      <c r="G40" s="2">
        <f>ROUND( $G$39 + $G$8, $G$9 - LOG( $G$10 ))</f>
        <v>1.087</v>
      </c>
      <c r="J40" s="2">
        <v>1804923</v>
      </c>
    </row>
    <row r="41" spans="2:10" hidden="1" outlineLevel="1" x14ac:dyDescent="0.4">
      <c r="B41" s="2">
        <f>ROUND( $B$40 + $B$8, $B$9 - LOG( $B$10 ))</f>
        <v>505985</v>
      </c>
      <c r="C41" s="2">
        <f>ROUND( $C$40 + $C$8, $C$9 - LOG( $C$10 ))</f>
        <v>827909</v>
      </c>
      <c r="D41" s="2">
        <f>ROUND( $D$40 + $D$8, $D$9 - LOG( $D$10 ))</f>
        <v>1089001</v>
      </c>
      <c r="E41" s="2">
        <f>ROUND( $E$40 + $E$8, $E$9 - LOG( $E$10 ))</f>
        <v>1307468</v>
      </c>
      <c r="F41" s="2">
        <f>ROUND( $F$40 + $F$8, $F$9 - LOG( $F$10 ))</f>
        <v>1827448</v>
      </c>
      <c r="G41" s="2">
        <f>ROUND( $G$40 + $G$8, $G$9 - LOG( $G$10 ))</f>
        <v>1.1339999999999999</v>
      </c>
      <c r="J41" s="2">
        <v>1869080</v>
      </c>
    </row>
    <row r="42" spans="2:10" hidden="1" outlineLevel="1" x14ac:dyDescent="0.4">
      <c r="B42" s="2">
        <f>ROUND( $B$41 + $B$8, $B$9 - LOG( $B$10 ))</f>
        <v>519410</v>
      </c>
      <c r="C42" s="2">
        <f>ROUND( $C$41 + $C$8, $C$9 - LOG( $C$10 ))</f>
        <v>854452</v>
      </c>
      <c r="D42" s="2">
        <f>ROUND( $D$41 + $D$8, $D$9 - LOG( $D$10 ))</f>
        <v>1125010</v>
      </c>
      <c r="E42" s="2">
        <f>ROUND( $E$41 + $E$8, $E$9 - LOG( $E$10 ))</f>
        <v>1350853</v>
      </c>
      <c r="F42" s="2">
        <f>ROUND( $F$41 + $F$8, $F$9 - LOG( $F$10 ))</f>
        <v>1890104</v>
      </c>
      <c r="G42" s="2">
        <f>ROUND( $G$41 + $G$8, $G$9 - LOG( $G$10 ))</f>
        <v>1.181</v>
      </c>
      <c r="J42" s="2">
        <v>1933237</v>
      </c>
    </row>
    <row r="43" spans="2:10" hidden="1" outlineLevel="1" x14ac:dyDescent="0.4">
      <c r="B43" s="2">
        <f>ROUND( $B$42 + $B$8, $B$9 - LOG( $B$10 ))</f>
        <v>532835</v>
      </c>
      <c r="C43" s="2">
        <f>ROUND( $C$42 + $C$8, $C$9 - LOG( $C$10 ))</f>
        <v>880995</v>
      </c>
      <c r="D43" s="2">
        <f>ROUND( $D$42 + $D$8, $D$9 - LOG( $D$10 ))</f>
        <v>1161019</v>
      </c>
      <c r="E43" s="2">
        <f>ROUND( $E$42 + $E$8, $E$9 - LOG( $E$10 ))</f>
        <v>1394238</v>
      </c>
      <c r="F43" s="2">
        <f>ROUND( $F$42 + $F$8, $F$9 - LOG( $F$10 ))</f>
        <v>1952760</v>
      </c>
      <c r="G43" s="2">
        <f>ROUND( $G$42 + $G$8, $G$9 - LOG( $G$10 ))</f>
        <v>1.228</v>
      </c>
      <c r="J43" s="2">
        <v>1997394</v>
      </c>
    </row>
    <row r="44" spans="2:10" hidden="1" outlineLevel="1" x14ac:dyDescent="0.4">
      <c r="B44" s="2">
        <f>ROUND( $B$43 + $B$8, $B$9 - LOG( $B$10 ))</f>
        <v>546260</v>
      </c>
      <c r="C44" s="2">
        <f>ROUND( $C$43 + $C$8, $C$9 - LOG( $C$10 ))</f>
        <v>907538</v>
      </c>
      <c r="D44" s="2">
        <f>ROUND( $D$43 + $D$8, $D$9 - LOG( $D$10 ))</f>
        <v>1197028</v>
      </c>
      <c r="E44" s="2">
        <f>ROUND( $E$43 + $E$8, $E$9 - LOG( $E$10 ))</f>
        <v>1437623</v>
      </c>
      <c r="F44" s="2">
        <f>ROUND( $F$43 + $F$8, $F$9 - LOG( $F$10 ))</f>
        <v>2015416</v>
      </c>
      <c r="G44" s="2">
        <f>ROUND( $G$43 + $G$8, $G$9 - LOG( $G$10 ))</f>
        <v>1.2749999999999999</v>
      </c>
      <c r="J44" s="2">
        <v>2061551</v>
      </c>
    </row>
    <row r="45" spans="2:10" hidden="1" outlineLevel="1" x14ac:dyDescent="0.4">
      <c r="B45" s="2">
        <f>ROUND( $B$44 + $B$8, $B$9 - LOG( $B$10 ))</f>
        <v>559685</v>
      </c>
      <c r="C45" s="2">
        <f>ROUND( $C$44 + $C$8, $C$9 - LOG( $C$10 ))</f>
        <v>934081</v>
      </c>
      <c r="D45" s="2">
        <f>ROUND( $D$44 + $D$8, $D$9 - LOG( $D$10 ))</f>
        <v>1233037</v>
      </c>
      <c r="E45" s="2">
        <f>ROUND( $E$44 + $E$8, $E$9 - LOG( $E$10 ))</f>
        <v>1481008</v>
      </c>
      <c r="F45" s="2">
        <f>ROUND( $F$44 + $F$8, $F$9 - LOG( $F$10 ))</f>
        <v>2078072</v>
      </c>
      <c r="G45" s="2">
        <f>ROUND( $G$44 + $G$8, $G$9 - LOG( $G$10 ))</f>
        <v>1.3220000000000001</v>
      </c>
      <c r="J45" s="2">
        <v>2125708</v>
      </c>
    </row>
    <row r="46" spans="2:10" hidden="1" outlineLevel="1" x14ac:dyDescent="0.4">
      <c r="B46" s="2">
        <f>ROUND( $B$45 + $B$8, $B$9 - LOG( $B$10 ))</f>
        <v>573110</v>
      </c>
      <c r="C46" s="2">
        <f>ROUND( $C$45 + $C$8, $C$9 - LOG( $C$10 ))</f>
        <v>960624</v>
      </c>
      <c r="D46" s="2">
        <f>ROUND( $D$45 + $D$8, $D$9 - LOG( $D$10 ))</f>
        <v>1269046</v>
      </c>
      <c r="E46" s="2">
        <f>ROUND( $E$45 + $E$8, $E$9 - LOG( $E$10 ))</f>
        <v>1524393</v>
      </c>
      <c r="F46" s="2">
        <f>ROUND( $F$45 + $F$8, $F$9 - LOG( $F$10 ))</f>
        <v>2140728</v>
      </c>
      <c r="G46" s="2">
        <f>ROUND( $G$45 + $G$8, $G$9 - LOG( $G$10 ))</f>
        <v>1.369</v>
      </c>
      <c r="J46" s="2">
        <v>2189865</v>
      </c>
    </row>
    <row r="47" spans="2:10" hidden="1" outlineLevel="1" x14ac:dyDescent="0.4">
      <c r="B47" s="2">
        <f>ROUND( $B$46 + $B$8, $B$9 - LOG( $B$10 ))</f>
        <v>586535</v>
      </c>
      <c r="C47" s="2">
        <f>ROUND( $C$46 + $C$8, $C$9 - LOG( $C$10 ))</f>
        <v>987167</v>
      </c>
      <c r="D47" s="2">
        <f>ROUND( $D$46 + $D$8, $D$9 - LOG( $D$10 ))</f>
        <v>1305055</v>
      </c>
      <c r="E47" s="2">
        <f>ROUND( $E$46 + $E$8, $E$9 - LOG( $E$10 ))</f>
        <v>1567778</v>
      </c>
      <c r="F47" s="2">
        <f>ROUND( $F$46 + $F$8, $F$9 - LOG( $F$10 ))</f>
        <v>2203384</v>
      </c>
      <c r="G47" s="2">
        <f>ROUND( $G$46 + $G$8, $G$9 - LOG( $G$10 ))</f>
        <v>1.4159999999999999</v>
      </c>
      <c r="J47" s="2">
        <v>2254022</v>
      </c>
    </row>
    <row r="48" spans="2:10" hidden="1" outlineLevel="1" x14ac:dyDescent="0.4">
      <c r="B48" s="2">
        <f>ROUND( $B$47 + $B$8, $B$9 - LOG( $B$10 ))</f>
        <v>599960</v>
      </c>
      <c r="C48" s="2">
        <f>ROUND( $C$47 + $C$8, $C$9 - LOG( $C$10 ))</f>
        <v>1013710</v>
      </c>
      <c r="D48" s="2">
        <f>ROUND( $D$47 + $D$8, $D$9 - LOG( $D$10 ))</f>
        <v>1341064</v>
      </c>
      <c r="E48" s="2">
        <f>ROUND( $E$47 + $E$8, $E$9 - LOG( $E$10 ))</f>
        <v>1611163</v>
      </c>
      <c r="F48" s="2">
        <f>ROUND( $F$47 + $F$8, $F$9 - LOG( $F$10 ))</f>
        <v>2266040</v>
      </c>
      <c r="G48" s="2">
        <f>ROUND( $G$47 + $G$8, $G$9 - LOG( $G$10 ))</f>
        <v>1.4630000000000001</v>
      </c>
      <c r="J48" s="2">
        <v>2318179</v>
      </c>
    </row>
    <row r="49" spans="2:10" hidden="1" outlineLevel="1" x14ac:dyDescent="0.4">
      <c r="B49" s="2">
        <f>ROUND( $B$48 + $B$8, $B$9 - LOG( $B$10 ))</f>
        <v>613385</v>
      </c>
      <c r="C49" s="2">
        <f>ROUND( $C$48 + $C$8, $C$9 - LOG( $C$10 ))</f>
        <v>1040253</v>
      </c>
      <c r="D49" s="2">
        <f>ROUND( $D$48 + $D$8, $D$9 - LOG( $D$10 ))</f>
        <v>1377073</v>
      </c>
      <c r="E49" s="2">
        <f>ROUND( $E$48 + $E$8, $E$9 - LOG( $E$10 ))</f>
        <v>1654548</v>
      </c>
      <c r="F49" s="2">
        <f>ROUND( $F$48 + $F$8, $F$9 - LOG( $F$10 ))</f>
        <v>2328696</v>
      </c>
      <c r="G49" s="2">
        <f>ROUND( $G$48 + $G$8, $G$9 - LOG( $G$10 ))</f>
        <v>1.51</v>
      </c>
      <c r="J49" s="2">
        <v>2382336</v>
      </c>
    </row>
    <row r="50" spans="2:10" hidden="1" outlineLevel="1" x14ac:dyDescent="0.4">
      <c r="B50" s="2">
        <f>ROUND( $B$49 + $B$8, $B$9 - LOG( $B$10 ))</f>
        <v>626810</v>
      </c>
      <c r="C50" s="2">
        <f>ROUND( $C$49 + $C$8, $C$9 - LOG( $C$10 ))</f>
        <v>1066796</v>
      </c>
      <c r="D50" s="2">
        <f>ROUND( $D$49 + $D$8, $D$9 - LOG( $D$10 ))</f>
        <v>1413082</v>
      </c>
      <c r="E50" s="2">
        <f>ROUND( $E$49 + $E$8, $E$9 - LOG( $E$10 ))</f>
        <v>1697933</v>
      </c>
      <c r="F50" s="2">
        <f>ROUND( $F$49 + $F$8, $F$9 - LOG( $F$10 ))</f>
        <v>2391352</v>
      </c>
      <c r="G50" s="2">
        <f>ROUND( $G$49 + $G$8, $G$9 - LOG( $G$10 ))</f>
        <v>1.5569999999999999</v>
      </c>
      <c r="J50" s="2">
        <v>2446493</v>
      </c>
    </row>
    <row r="51" spans="2:10" hidden="1" outlineLevel="1" x14ac:dyDescent="0.4">
      <c r="B51" s="2">
        <f>ROUND( $B$50 + $B$8, $B$9 - LOG( $B$10 ))</f>
        <v>640235</v>
      </c>
      <c r="C51" s="2">
        <f>ROUND( $C$50 + $C$8, $C$9 - LOG( $C$10 ))</f>
        <v>1093339</v>
      </c>
      <c r="D51" s="2">
        <f>ROUND( $D$50 + $D$8, $D$9 - LOG( $D$10 ))</f>
        <v>1449091</v>
      </c>
      <c r="E51" s="2">
        <f>ROUND( $E$50 + $E$8, $E$9 - LOG( $E$10 ))</f>
        <v>1741318</v>
      </c>
      <c r="F51" s="2">
        <f>ROUND( $F$50 + $F$8, $F$9 - LOG( $F$10 ))</f>
        <v>2454008</v>
      </c>
      <c r="G51" s="2">
        <f>ROUND( $G$50 + $G$8, $G$9 - LOG( $G$10 ))</f>
        <v>1.6040000000000001</v>
      </c>
      <c r="J51" s="2">
        <v>2510650</v>
      </c>
    </row>
    <row r="52" spans="2:10" hidden="1" outlineLevel="1" x14ac:dyDescent="0.4">
      <c r="B52" s="2">
        <f>ROUND( $B$51 + $B$8, $B$9 - LOG( $B$10 ))</f>
        <v>653660</v>
      </c>
      <c r="C52" s="2">
        <f>ROUND( $C$51 + $C$8, $C$9 - LOG( $C$10 ))</f>
        <v>1119882</v>
      </c>
      <c r="D52" s="2">
        <f>ROUND( $D$51 + $D$8, $D$9 - LOG( $D$10 ))</f>
        <v>1485100</v>
      </c>
      <c r="E52" s="2">
        <f>ROUND( $E$51 + $E$8, $E$9 - LOG( $E$10 ))</f>
        <v>1784703</v>
      </c>
      <c r="F52" s="2">
        <f>ROUND( $F$51 + $F$8, $F$9 - LOG( $F$10 ))</f>
        <v>2516664</v>
      </c>
      <c r="G52" s="2">
        <f>ROUND( $G$51 + $G$8, $G$9 - LOG( $G$10 ))</f>
        <v>1.651</v>
      </c>
      <c r="J52" s="2">
        <v>2574807</v>
      </c>
    </row>
    <row r="53" spans="2:10" hidden="1" outlineLevel="1" x14ac:dyDescent="0.4">
      <c r="B53" s="2">
        <f>ROUND( $B$52 + $B$8, $B$9 - LOG( $B$10 ))</f>
        <v>667085</v>
      </c>
      <c r="C53" s="2">
        <f>ROUND( $C$52 + $C$8, $C$9 - LOG( $C$10 ))</f>
        <v>1146425</v>
      </c>
      <c r="D53" s="2">
        <f>ROUND( $D$52 + $D$8, $D$9 - LOG( $D$10 ))</f>
        <v>1521109</v>
      </c>
      <c r="E53" s="2">
        <f>ROUND( $E$52 + $E$8, $E$9 - LOG( $E$10 ))</f>
        <v>1828088</v>
      </c>
      <c r="F53" s="2">
        <f>ROUND( $F$52 + $F$8, $F$9 - LOG( $F$10 ))</f>
        <v>2579320</v>
      </c>
      <c r="G53" s="2">
        <f>ROUND( $G$52 + $G$8, $G$9 - LOG( $G$10 ))</f>
        <v>1.698</v>
      </c>
      <c r="J53" s="2">
        <v>2638964</v>
      </c>
    </row>
    <row r="54" spans="2:10" hidden="1" outlineLevel="1" x14ac:dyDescent="0.4">
      <c r="B54" s="2">
        <f>ROUND( $B$53 + $B$8, $B$9 - LOG( $B$10 ))</f>
        <v>680510</v>
      </c>
      <c r="C54" s="2">
        <f>ROUND( $C$53 + $C$8, $C$9 - LOG( $C$10 ))</f>
        <v>1172968</v>
      </c>
      <c r="D54" s="2">
        <f>ROUND( $D$53 + $D$8, $D$9 - LOG( $D$10 ))</f>
        <v>1557118</v>
      </c>
      <c r="E54" s="2">
        <f>ROUND( $E$53 + $E$8, $E$9 - LOG( $E$10 ))</f>
        <v>1871473</v>
      </c>
      <c r="F54" s="2">
        <f>ROUND( $F$53 + $F$8, $F$9 - LOG( $F$10 ))</f>
        <v>2641976</v>
      </c>
      <c r="G54" s="2">
        <f>ROUND( $G$53 + $G$8, $G$9 - LOG( $G$10 ))</f>
        <v>1.7450000000000001</v>
      </c>
      <c r="J54" s="2">
        <v>2703121</v>
      </c>
    </row>
    <row r="55" spans="2:10" hidden="1" outlineLevel="1" x14ac:dyDescent="0.4">
      <c r="B55" s="2">
        <f>ROUND( $B$54 + $B$8, $B$9 - LOG( $B$10 ))</f>
        <v>693935</v>
      </c>
      <c r="C55" s="2">
        <f>ROUND( $C$54 + $C$8, $C$9 - LOG( $C$10 ))</f>
        <v>1199511</v>
      </c>
      <c r="D55" s="2">
        <f>ROUND( $D$54 + $D$8, $D$9 - LOG( $D$10 ))</f>
        <v>1593127</v>
      </c>
      <c r="E55" s="2">
        <f>ROUND( $E$54 + $E$8, $E$9 - LOG( $E$10 ))</f>
        <v>1914858</v>
      </c>
      <c r="F55" s="2">
        <f>ROUND( $F$54 + $F$8, $F$9 - LOG( $F$10 ))</f>
        <v>2704632</v>
      </c>
      <c r="G55" s="2">
        <f>ROUND( $G$54 + $G$8, $G$9 - LOG( $G$10 ))</f>
        <v>1.792</v>
      </c>
      <c r="J55" s="2">
        <v>2767278</v>
      </c>
    </row>
    <row r="56" spans="2:10" hidden="1" outlineLevel="1" x14ac:dyDescent="0.4">
      <c r="B56" s="2">
        <f>ROUND( $B$55 + $B$8, $B$9 - LOG( $B$10 ))</f>
        <v>707360</v>
      </c>
      <c r="C56" s="2">
        <f>ROUND( $C$55 + $C$8, $C$9 - LOG( $C$10 ))</f>
        <v>1226054</v>
      </c>
      <c r="D56" s="2">
        <f>ROUND( $D$55 + $D$8, $D$9 - LOG( $D$10 ))</f>
        <v>1629136</v>
      </c>
      <c r="E56" s="2">
        <f>ROUND( $E$55 + $E$8, $E$9 - LOG( $E$10 ))</f>
        <v>1958243</v>
      </c>
      <c r="F56" s="2">
        <f>ROUND( $F$55 + $F$8, $F$9 - LOG( $F$10 ))</f>
        <v>2767288</v>
      </c>
      <c r="G56" s="2">
        <f>ROUND( $G$55 + $G$8, $G$9 - LOG( $G$10 ))</f>
        <v>1.839</v>
      </c>
      <c r="J56" s="2">
        <v>2831435</v>
      </c>
    </row>
    <row r="57" spans="2:10" hidden="1" outlineLevel="1" x14ac:dyDescent="0.4">
      <c r="B57" s="2">
        <f>ROUND( $B$56 + $B$8, $B$9 - LOG( $B$10 ))</f>
        <v>720785</v>
      </c>
      <c r="C57" s="2">
        <f>ROUND( $C$56 + $C$8, $C$9 - LOG( $C$10 ))</f>
        <v>1252597</v>
      </c>
      <c r="D57" s="2">
        <f>ROUND( $D$56 + $D$8, $D$9 - LOG( $D$10 ))</f>
        <v>1665145</v>
      </c>
      <c r="E57" s="2">
        <f>ROUND( $E$56 + $E$8, $E$9 - LOG( $E$10 ))</f>
        <v>2001628</v>
      </c>
      <c r="F57" s="2">
        <f>ROUND( $F$56 + $F$8, $F$9 - LOG( $F$10 ))</f>
        <v>2829944</v>
      </c>
      <c r="G57" s="2">
        <f>ROUND( $G$56 + $G$8, $G$9 - LOG( $G$10 ))</f>
        <v>1.8859999999999999</v>
      </c>
      <c r="J57" s="2">
        <v>2895592</v>
      </c>
    </row>
    <row r="58" spans="2:10" hidden="1" outlineLevel="1" x14ac:dyDescent="0.4">
      <c r="B58" s="2">
        <f>ROUND( $B$57 + $B$8, $B$9 - LOG( $B$10 ))</f>
        <v>734210</v>
      </c>
      <c r="C58" s="2">
        <f>ROUND( $C$57 + $C$8, $C$9 - LOG( $C$10 ))</f>
        <v>1279140</v>
      </c>
      <c r="D58" s="2">
        <f>ROUND( $D$57 + $D$8, $D$9 - LOG( $D$10 ))</f>
        <v>1701154</v>
      </c>
      <c r="E58" s="2">
        <f>ROUND( $E$57 + $E$8, $E$9 - LOG( $E$10 ))</f>
        <v>2045013</v>
      </c>
      <c r="F58" s="2">
        <f>ROUND( $F$57 + $F$8, $F$9 - LOG( $F$10 ))</f>
        <v>2892600</v>
      </c>
      <c r="G58" s="2">
        <f>ROUND( $G$57 + $G$8, $G$9 - LOG( $G$10 ))</f>
        <v>1.9330000000000001</v>
      </c>
      <c r="J58" s="2">
        <v>2959749</v>
      </c>
    </row>
    <row r="59" spans="2:10" hidden="1" outlineLevel="1" x14ac:dyDescent="0.4">
      <c r="B59" s="2">
        <f>ROUND( $B$58 + $B$8, $B$9 - LOG( $B$10 ))</f>
        <v>747635</v>
      </c>
      <c r="C59" s="2">
        <f>ROUND( $C$58 + $C$8, $C$9 - LOG( $C$10 ))</f>
        <v>1305683</v>
      </c>
      <c r="D59" s="2">
        <f>ROUND( $D$58 + $D$8, $D$9 - LOG( $D$10 ))</f>
        <v>1737163</v>
      </c>
      <c r="E59" s="2">
        <f>ROUND( $E$58 + $E$8, $E$9 - LOG( $E$10 ))</f>
        <v>2088398</v>
      </c>
      <c r="F59" s="2">
        <f>ROUND( $F$58 + $F$8, $F$9 - LOG( $F$10 ))</f>
        <v>2955256</v>
      </c>
      <c r="G59" s="2">
        <f>ROUND( $G$58 + $G$8, $G$9 - LOG( $G$10 ))</f>
        <v>1.98</v>
      </c>
      <c r="J59" s="2">
        <v>3023906</v>
      </c>
    </row>
    <row r="60" spans="2:10" hidden="1" outlineLevel="1" x14ac:dyDescent="0.4">
      <c r="B60" s="2">
        <f>ROUND( $B$59 + $B$8, $B$9 - LOG( $B$10 ))</f>
        <v>761060</v>
      </c>
      <c r="C60" s="2">
        <f>ROUND( $C$59 + $C$8, $C$9 - LOG( $C$10 ))</f>
        <v>1332226</v>
      </c>
      <c r="D60" s="2">
        <f>ROUND( $D$59 + $D$8, $D$9 - LOG( $D$10 ))</f>
        <v>1773172</v>
      </c>
      <c r="E60" s="2">
        <f>ROUND( $E$59 + $E$8, $E$9 - LOG( $E$10 ))</f>
        <v>2131783</v>
      </c>
      <c r="F60" s="2">
        <f>ROUND( $F$59 + $F$8, $F$9 - LOG( $F$10 ))</f>
        <v>3017912</v>
      </c>
      <c r="G60" s="2">
        <f>ROUND( $G$59 + $G$8, $G$9 - LOG( $G$10 ))</f>
        <v>2.0270000000000001</v>
      </c>
      <c r="J60" s="2">
        <v>3088063</v>
      </c>
    </row>
    <row r="61" spans="2:10" hidden="1" outlineLevel="1" x14ac:dyDescent="0.4">
      <c r="B61" s="2">
        <f>ROUND( $B$60 + $B$8, $B$9 - LOG( $B$10 ))</f>
        <v>774485</v>
      </c>
      <c r="C61" s="2">
        <f>ROUND( $C$60 + $C$8, $C$9 - LOG( $C$10 ))</f>
        <v>1358769</v>
      </c>
      <c r="D61" s="2">
        <f>ROUND( $D$60 + $D$8, $D$9 - LOG( $D$10 ))</f>
        <v>1809181</v>
      </c>
      <c r="E61" s="2">
        <f>ROUND( $E$60 + $E$8, $E$9 - LOG( $E$10 ))</f>
        <v>2175168</v>
      </c>
      <c r="F61" s="2">
        <f>ROUND( $F$60 + $F$8, $F$9 - LOG( $F$10 ))</f>
        <v>3080568</v>
      </c>
      <c r="G61" s="2">
        <f>ROUND( $G$60 + $G$8, $G$9 - LOG( $G$10 ))</f>
        <v>2.0739999999999998</v>
      </c>
      <c r="J61" s="2">
        <v>3152220</v>
      </c>
    </row>
    <row r="62" spans="2:10" hidden="1" outlineLevel="1" x14ac:dyDescent="0.4">
      <c r="B62" s="2">
        <f>ROUND( $B$61 + $B$8, $B$9 - LOG( $B$10 ))</f>
        <v>787910</v>
      </c>
      <c r="C62" s="2">
        <f>ROUND( $C$61 + $C$8, $C$9 - LOG( $C$10 ))</f>
        <v>1385312</v>
      </c>
      <c r="D62" s="2">
        <f>ROUND( $D$61 + $D$8, $D$9 - LOG( $D$10 ))</f>
        <v>1845190</v>
      </c>
      <c r="E62" s="2">
        <f>ROUND( $E$61 + $E$8, $E$9 - LOG( $E$10 ))</f>
        <v>2218553</v>
      </c>
      <c r="F62" s="2">
        <f>ROUND( $F$61 + $F$8, $F$9 - LOG( $F$10 ))</f>
        <v>3143224</v>
      </c>
      <c r="G62" s="2">
        <f>ROUND( $G$61 + $G$8, $G$9 - LOG( $G$10 ))</f>
        <v>2.121</v>
      </c>
      <c r="J62" s="2">
        <v>3216377</v>
      </c>
    </row>
    <row r="63" spans="2:10" hidden="1" outlineLevel="1" x14ac:dyDescent="0.4">
      <c r="B63" s="2">
        <f>ROUND( $B$62 + $B$8, $B$9 - LOG( $B$10 ))</f>
        <v>801335</v>
      </c>
      <c r="C63" s="2">
        <f>ROUND( $C$62 + $C$8, $C$9 - LOG( $C$10 ))</f>
        <v>1411855</v>
      </c>
      <c r="D63" s="2">
        <f>ROUND( $D$62 + $D$8, $D$9 - LOG( $D$10 ))</f>
        <v>1881199</v>
      </c>
      <c r="E63" s="2">
        <f>ROUND( $E$62 + $E$8, $E$9 - LOG( $E$10 ))</f>
        <v>2261938</v>
      </c>
      <c r="F63" s="2">
        <f>ROUND( $F$62 + $F$8, $F$9 - LOG( $F$10 ))</f>
        <v>3205880</v>
      </c>
      <c r="G63" s="2">
        <f>ROUND( $G$62 + $G$8, $G$9 - LOG( $G$10 ))</f>
        <v>2.1680000000000001</v>
      </c>
      <c r="J63" s="2">
        <v>3280534</v>
      </c>
    </row>
    <row r="64" spans="2:10" hidden="1" outlineLevel="1" x14ac:dyDescent="0.4">
      <c r="B64" s="2">
        <f>ROUND( $B$63 + $B$8, $B$9 - LOG( $B$10 ))</f>
        <v>814760</v>
      </c>
      <c r="C64" s="2">
        <f>ROUND( $C$63 + $C$8, $C$9 - LOG( $C$10 ))</f>
        <v>1438398</v>
      </c>
      <c r="D64" s="2">
        <f>ROUND( $D$63 + $D$8, $D$9 - LOG( $D$10 ))</f>
        <v>1917208</v>
      </c>
      <c r="E64" s="2">
        <f>ROUND( $E$63 + $E$8, $E$9 - LOG( $E$10 ))</f>
        <v>2305323</v>
      </c>
      <c r="F64" s="2">
        <f>ROUND( $F$63 + $F$8, $F$9 - LOG( $F$10 ))</f>
        <v>3268536</v>
      </c>
      <c r="G64" s="2">
        <f>ROUND( $G$63 + $G$8, $G$9 - LOG( $G$10 ))</f>
        <v>2.2149999999999999</v>
      </c>
      <c r="J64" s="2">
        <v>3344691</v>
      </c>
    </row>
    <row r="65" spans="2:10" hidden="1" outlineLevel="1" x14ac:dyDescent="0.4">
      <c r="B65" s="2">
        <f>ROUND( $B$64 + $B$8, $B$9 - LOG( $B$10 ))</f>
        <v>828185</v>
      </c>
      <c r="C65" s="2">
        <f>ROUND( $C$64 + $C$8, $C$9 - LOG( $C$10 ))</f>
        <v>1464941</v>
      </c>
      <c r="D65" s="2">
        <f>ROUND( $D$64 + $D$8, $D$9 - LOG( $D$10 ))</f>
        <v>1953217</v>
      </c>
      <c r="E65" s="2">
        <f>ROUND( $E$64 + $E$8, $E$9 - LOG( $E$10 ))</f>
        <v>2348708</v>
      </c>
      <c r="F65" s="2">
        <f>ROUND( $F$64 + $F$8, $F$9 - LOG( $F$10 ))</f>
        <v>3331192</v>
      </c>
      <c r="G65" s="2">
        <f>ROUND( $G$64 + $G$8, $G$9 - LOG( $G$10 ))</f>
        <v>2.262</v>
      </c>
      <c r="J65" s="2">
        <v>3408848</v>
      </c>
    </row>
    <row r="66" spans="2:10" hidden="1" outlineLevel="1" x14ac:dyDescent="0.4">
      <c r="B66" s="2">
        <f>ROUND( $B$65 + $B$8, $B$9 - LOG( $B$10 ))</f>
        <v>841610</v>
      </c>
      <c r="C66" s="2">
        <f>ROUND( $C$65 + $C$8, $C$9 - LOG( $C$10 ))</f>
        <v>1491484</v>
      </c>
      <c r="D66" s="2">
        <f>ROUND( $D$65 + $D$8, $D$9 - LOG( $D$10 ))</f>
        <v>1989226</v>
      </c>
      <c r="E66" s="2">
        <f>ROUND( $E$65 + $E$8, $E$9 - LOG( $E$10 ))</f>
        <v>2392093</v>
      </c>
      <c r="F66" s="2">
        <f>ROUND( $F$65 + $F$8, $F$9 - LOG( $F$10 ))</f>
        <v>3393848</v>
      </c>
      <c r="G66" s="2">
        <f>ROUND( $G$65 + $G$8, $G$9 - LOG( $G$10 ))</f>
        <v>2.3090000000000002</v>
      </c>
      <c r="J66" s="2">
        <v>3473005</v>
      </c>
    </row>
    <row r="67" spans="2:10" hidden="1" outlineLevel="1" x14ac:dyDescent="0.4">
      <c r="B67" s="2">
        <f>ROUND( $B$66 + $B$8, $B$9 - LOG( $B$10 ))</f>
        <v>855035</v>
      </c>
      <c r="C67" s="2">
        <f>ROUND( $C$66 + $C$8, $C$9 - LOG( $C$10 ))</f>
        <v>1518027</v>
      </c>
      <c r="D67" s="2">
        <f>ROUND( $D$66 + $D$8, $D$9 - LOG( $D$10 ))</f>
        <v>2025235</v>
      </c>
      <c r="E67" s="2">
        <f>ROUND( $E$66 + $E$8, $E$9 - LOG( $E$10 ))</f>
        <v>2435478</v>
      </c>
      <c r="F67" s="2">
        <f>ROUND( $F$66 + $F$8, $F$9 - LOG( $F$10 ))</f>
        <v>3456504</v>
      </c>
      <c r="G67" s="2">
        <f>ROUND( $G$66 + $G$8, $G$9 - LOG( $G$10 ))</f>
        <v>2.3559999999999999</v>
      </c>
      <c r="J67" s="2">
        <v>3537162</v>
      </c>
    </row>
    <row r="68" spans="2:10" hidden="1" outlineLevel="1" x14ac:dyDescent="0.4">
      <c r="B68" s="2">
        <f>ROUND( $B$67 + $B$8, $B$9 - LOG( $B$10 ))</f>
        <v>868460</v>
      </c>
      <c r="C68" s="2">
        <f>ROUND( $C$67 + $C$8, $C$9 - LOG( $C$10 ))</f>
        <v>1544570</v>
      </c>
      <c r="D68" s="2">
        <f>ROUND( $D$67 + $D$8, $D$9 - LOG( $D$10 ))</f>
        <v>2061244</v>
      </c>
      <c r="E68" s="2">
        <f>ROUND( $E$67 + $E$8, $E$9 - LOG( $E$10 ))</f>
        <v>2478863</v>
      </c>
      <c r="F68" s="2">
        <f>ROUND( $F$67 + $F$8, $F$9 - LOG( $F$10 ))</f>
        <v>3519160</v>
      </c>
      <c r="G68" s="2">
        <f>ROUND( $G$67 + $G$8, $G$9 - LOG( $G$10 ))</f>
        <v>2.403</v>
      </c>
      <c r="J68" s="2">
        <v>3601319</v>
      </c>
    </row>
    <row r="69" spans="2:10" hidden="1" outlineLevel="1" x14ac:dyDescent="0.4">
      <c r="B69" s="2">
        <f>ROUND( $B$68 + $B$8, $B$9 - LOG( $B$10 ))</f>
        <v>881885</v>
      </c>
      <c r="C69" s="2">
        <f>ROUND( $C$68 + $C$8, $C$9 - LOG( $C$10 ))</f>
        <v>1571113</v>
      </c>
      <c r="D69" s="2">
        <f>ROUND( $D$68 + $D$8, $D$9 - LOG( $D$10 ))</f>
        <v>2097253</v>
      </c>
      <c r="E69" s="2">
        <f>ROUND( $E$68 + $E$8, $E$9 - LOG( $E$10 ))</f>
        <v>2522248</v>
      </c>
      <c r="F69" s="2">
        <f>ROUND( $F$68 + $F$8, $F$9 - LOG( $F$10 ))</f>
        <v>3581816</v>
      </c>
      <c r="G69" s="2">
        <f>ROUND( $G$68 + $G$8, $G$9 - LOG( $G$10 ))</f>
        <v>2.4500000000000002</v>
      </c>
      <c r="J69" s="2">
        <v>3665476</v>
      </c>
    </row>
    <row r="70" spans="2:10" hidden="1" outlineLevel="1" x14ac:dyDescent="0.4">
      <c r="B70" s="2">
        <f>ROUND( $B$69 + $B$8, $B$9 - LOG( $B$10 ))</f>
        <v>895310</v>
      </c>
      <c r="C70" s="2">
        <f>ROUND( $C$69 + $C$8, $C$9 - LOG( $C$10 ))</f>
        <v>1597656</v>
      </c>
      <c r="D70" s="2">
        <f>ROUND( $D$69 + $D$8, $D$9 - LOG( $D$10 ))</f>
        <v>2133262</v>
      </c>
      <c r="E70" s="2">
        <f>ROUND( $E$69 + $E$8, $E$9 - LOG( $E$10 ))</f>
        <v>2565633</v>
      </c>
      <c r="F70" s="2">
        <f>ROUND( $F$69 + $F$8, $F$9 - LOG( $F$10 ))</f>
        <v>3644472</v>
      </c>
      <c r="G70" s="2">
        <f>ROUND( $G$69 + $G$8, $G$9 - LOG( $G$10 ))</f>
        <v>2.4969999999999999</v>
      </c>
      <c r="J70" s="2">
        <v>3729633</v>
      </c>
    </row>
    <row r="71" spans="2:10" hidden="1" outlineLevel="1" x14ac:dyDescent="0.4">
      <c r="B71" s="2">
        <f>ROUND( $B$70 + $B$8, $B$9 - LOG( $B$10 ))</f>
        <v>908735</v>
      </c>
      <c r="C71" s="2">
        <f>ROUND( $C$70 + $C$8, $C$9 - LOG( $C$10 ))</f>
        <v>1624199</v>
      </c>
      <c r="D71" s="2">
        <f>ROUND( $D$70 + $D$8, $D$9 - LOG( $D$10 ))</f>
        <v>2169271</v>
      </c>
      <c r="E71" s="2">
        <f>ROUND( $E$70 + $E$8, $E$9 - LOG( $E$10 ))</f>
        <v>2609018</v>
      </c>
      <c r="F71" s="2">
        <f>ROUND( $F$70 + $F$8, $F$9 - LOG( $F$10 ))</f>
        <v>3707128</v>
      </c>
      <c r="G71" s="2">
        <f>ROUND( $G$70 + $G$8, $G$9 - LOG( $G$10 ))</f>
        <v>2.544</v>
      </c>
      <c r="J71" s="2">
        <v>3793790</v>
      </c>
    </row>
    <row r="72" spans="2:10" hidden="1" outlineLevel="1" x14ac:dyDescent="0.4">
      <c r="B72" s="2">
        <f>ROUND( $B$71 + $B$8, $B$9 - LOG( $B$10 ))</f>
        <v>922160</v>
      </c>
      <c r="C72" s="2">
        <f>ROUND( $C$71 + $C$8, $C$9 - LOG( $C$10 ))</f>
        <v>1650742</v>
      </c>
      <c r="D72" s="2">
        <f>ROUND( $D$71 + $D$8, $D$9 - LOG( $D$10 ))</f>
        <v>2205280</v>
      </c>
      <c r="E72" s="2">
        <f>ROUND( $E$71 + $E$8, $E$9 - LOG( $E$10 ))</f>
        <v>2652403</v>
      </c>
      <c r="F72" s="2">
        <f>ROUND( $F$71 + $F$8, $F$9 - LOG( $F$10 ))</f>
        <v>3769784</v>
      </c>
      <c r="G72" s="2">
        <f>ROUND( $G$71 + $G$8, $G$9 - LOG( $G$10 ))</f>
        <v>2.5910000000000002</v>
      </c>
      <c r="J72" s="2">
        <v>3857947</v>
      </c>
    </row>
    <row r="73" spans="2:10" hidden="1" outlineLevel="1" x14ac:dyDescent="0.4">
      <c r="B73" s="2">
        <f>ROUND( $B$72 + $B$8, $B$9 - LOG( $B$10 ))</f>
        <v>935585</v>
      </c>
      <c r="C73" s="2">
        <f>ROUND( $C$72 + $C$8, $C$9 - LOG( $C$10 ))</f>
        <v>1677285</v>
      </c>
      <c r="D73" s="2">
        <f>ROUND( $D$72 + $D$8, $D$9 - LOG( $D$10 ))</f>
        <v>2241289</v>
      </c>
      <c r="E73" s="2">
        <f>ROUND( $E$72 + $E$8, $E$9 - LOG( $E$10 ))</f>
        <v>2695788</v>
      </c>
      <c r="F73" s="2">
        <f>ROUND( $F$72 + $F$8, $F$9 - LOG( $F$10 ))</f>
        <v>3832440</v>
      </c>
      <c r="G73" s="2">
        <f>ROUND( $G$72 + $G$8, $G$9 - LOG( $G$10 ))</f>
        <v>2.6379999999999999</v>
      </c>
      <c r="J73" s="2">
        <v>3922104</v>
      </c>
    </row>
    <row r="74" spans="2:10" hidden="1" outlineLevel="1" x14ac:dyDescent="0.4">
      <c r="B74" s="2">
        <f>ROUND( $B$73 + $B$8, $B$9 - LOG( $B$10 ))</f>
        <v>949010</v>
      </c>
      <c r="C74" s="2">
        <f>ROUND( $C$73 + $C$8, $C$9 - LOG( $C$10 ))</f>
        <v>1703828</v>
      </c>
      <c r="D74" s="2">
        <f>ROUND( $D$73 + $D$8, $D$9 - LOG( $D$10 ))</f>
        <v>2277298</v>
      </c>
      <c r="E74" s="2">
        <f>ROUND( $E$73 + $E$8, $E$9 - LOG( $E$10 ))</f>
        <v>2739173</v>
      </c>
      <c r="F74" s="2">
        <f>ROUND( $F$73 + $F$8, $F$9 - LOG( $F$10 ))</f>
        <v>3895096</v>
      </c>
      <c r="G74" s="2">
        <f>ROUND( $G$73 + $G$8, $G$9 - LOG( $G$10 ))</f>
        <v>2.6850000000000001</v>
      </c>
      <c r="J74" s="2">
        <v>3986261</v>
      </c>
    </row>
    <row r="75" spans="2:10" hidden="1" outlineLevel="1" x14ac:dyDescent="0.4">
      <c r="B75" s="2">
        <f>ROUND( $B$74 + $B$8, $B$9 - LOG( $B$10 ))</f>
        <v>962435</v>
      </c>
      <c r="C75" s="2">
        <f>ROUND( $C$74 + $C$8, $C$9 - LOG( $C$10 ))</f>
        <v>1730371</v>
      </c>
      <c r="D75" s="2">
        <f>ROUND( $D$74 + $D$8, $D$9 - LOG( $D$10 ))</f>
        <v>2313307</v>
      </c>
      <c r="E75" s="2">
        <f>ROUND( $E$74 + $E$8, $E$9 - LOG( $E$10 ))</f>
        <v>2782558</v>
      </c>
      <c r="F75" s="2">
        <f>ROUND( $F$74 + $F$8, $F$9 - LOG( $F$10 ))</f>
        <v>3957752</v>
      </c>
      <c r="G75" s="2">
        <f>ROUND( $G$74 + $G$8, $G$9 - LOG( $G$10 ))</f>
        <v>2.7320000000000002</v>
      </c>
      <c r="J75" s="2">
        <v>4050418</v>
      </c>
    </row>
    <row r="76" spans="2:10" hidden="1" outlineLevel="1" x14ac:dyDescent="0.4">
      <c r="B76" s="2">
        <f>ROUND( $B$75 + $B$8, $B$9 - LOG( $B$10 ))</f>
        <v>975860</v>
      </c>
      <c r="C76" s="2">
        <f>ROUND( $C$75 + $C$8, $C$9 - LOG( $C$10 ))</f>
        <v>1756914</v>
      </c>
      <c r="D76" s="2">
        <f>ROUND( $D$75 + $D$8, $D$9 - LOG( $D$10 ))</f>
        <v>2349316</v>
      </c>
      <c r="E76" s="2">
        <f>ROUND( $E$75 + $E$8, $E$9 - LOG( $E$10 ))</f>
        <v>2825943</v>
      </c>
      <c r="F76" s="2">
        <f>ROUND( $F$75 + $F$8, $F$9 - LOG( $F$10 ))</f>
        <v>4020408</v>
      </c>
      <c r="G76" s="2">
        <f>ROUND( $G$75 + $G$8, $G$9 - LOG( $G$10 ))</f>
        <v>2.7789999999999999</v>
      </c>
      <c r="J76" s="2">
        <v>4114575</v>
      </c>
    </row>
    <row r="77" spans="2:10" hidden="1" outlineLevel="1" x14ac:dyDescent="0.4">
      <c r="B77" s="2">
        <f>ROUND( $B$76 + $B$8, $B$9 - LOG( $B$10 ))</f>
        <v>989285</v>
      </c>
      <c r="C77" s="2">
        <f>ROUND( $C$76 + $C$8, $C$9 - LOG( $C$10 ))</f>
        <v>1783457</v>
      </c>
      <c r="D77" s="2">
        <f>ROUND( $D$76 + $D$8, $D$9 - LOG( $D$10 ))</f>
        <v>2385325</v>
      </c>
      <c r="E77" s="2">
        <f>ROUND( $E$76 + $E$8, $E$9 - LOG( $E$10 ))</f>
        <v>2869328</v>
      </c>
      <c r="F77" s="2">
        <f>ROUND( $F$76 + $F$8, $F$9 - LOG( $F$10 ))</f>
        <v>4083064</v>
      </c>
      <c r="G77" s="2">
        <f>ROUND( $G$76 + $G$8, $G$9 - LOG( $G$10 ))</f>
        <v>2.8260000000000001</v>
      </c>
      <c r="J77" s="2">
        <v>4178732</v>
      </c>
    </row>
    <row r="78" spans="2:10" hidden="1" outlineLevel="1" x14ac:dyDescent="0.4">
      <c r="B78" s="2">
        <f>ROUND( $B$77 + $B$8, $B$9 - LOG( $B$10 ))</f>
        <v>1002710</v>
      </c>
      <c r="C78" s="2">
        <f>ROUND( $C$77 + $C$8, $C$9 - LOG( $C$10 ))</f>
        <v>1810000</v>
      </c>
      <c r="D78" s="2">
        <f>ROUND( $D$77 + $D$8, $D$9 - LOG( $D$10 ))</f>
        <v>2421334</v>
      </c>
      <c r="E78" s="2">
        <f>ROUND( $E$77 + $E$8, $E$9 - LOG( $E$10 ))</f>
        <v>2912713</v>
      </c>
      <c r="F78" s="2">
        <f>ROUND( $F$77 + $F$8, $F$9 - LOG( $F$10 ))</f>
        <v>4145720</v>
      </c>
      <c r="G78" s="2">
        <f>ROUND( $G$77 + $G$8, $G$9 - LOG( $G$10 ))</f>
        <v>2.8730000000000002</v>
      </c>
      <c r="J78" s="2">
        <v>4242889</v>
      </c>
    </row>
    <row r="79" spans="2:10" hidden="1" outlineLevel="1" x14ac:dyDescent="0.4">
      <c r="B79" s="2">
        <f>ROUND( $B$78 + $B$8, $B$9 - LOG( $B$10 ))</f>
        <v>1016135</v>
      </c>
      <c r="C79" s="2">
        <f>ROUND( $C$78 + $C$8, $C$9 - LOG( $C$10 ))</f>
        <v>1836543</v>
      </c>
      <c r="D79" s="2">
        <f>ROUND( $D$78 + $D$8, $D$9 - LOG( $D$10 ))</f>
        <v>2457343</v>
      </c>
      <c r="E79" s="2">
        <f>ROUND( $E$78 + $E$8, $E$9 - LOG( $E$10 ))</f>
        <v>2956098</v>
      </c>
      <c r="F79" s="2">
        <f>ROUND( $F$78 + $F$8, $F$9 - LOG( $F$10 ))</f>
        <v>4208376</v>
      </c>
      <c r="G79" s="2">
        <f>ROUND( $G$78 + $G$8, $G$9 - LOG( $G$10 ))</f>
        <v>2.92</v>
      </c>
      <c r="J79" s="2">
        <v>4307046</v>
      </c>
    </row>
    <row r="80" spans="2:10" hidden="1" outlineLevel="1" x14ac:dyDescent="0.4">
      <c r="B80" s="2">
        <f>ROUND( $B$79 + $B$8, $B$9 - LOG( $B$10 ))</f>
        <v>1029560</v>
      </c>
      <c r="C80" s="2">
        <f>ROUND( $C$79 + $C$8, $C$9 - LOG( $C$10 ))</f>
        <v>1863086</v>
      </c>
      <c r="D80" s="2">
        <f>ROUND( $D$79 + $D$8, $D$9 - LOG( $D$10 ))</f>
        <v>2493352</v>
      </c>
      <c r="E80" s="2">
        <f>ROUND( $E$79 + $E$8, $E$9 - LOG( $E$10 ))</f>
        <v>2999483</v>
      </c>
      <c r="F80" s="2">
        <f>ROUND( $F$79 + $F$8, $F$9 - LOG( $F$10 ))</f>
        <v>4271032</v>
      </c>
      <c r="G80" s="2">
        <f>ROUND( $G$79 + $G$8, $G$9 - LOG( $G$10 ))</f>
        <v>2.9670000000000001</v>
      </c>
      <c r="J80" s="2">
        <v>4371203</v>
      </c>
    </row>
    <row r="81" spans="2:10" hidden="1" outlineLevel="1" x14ac:dyDescent="0.4">
      <c r="B81" s="2">
        <f>ROUND( $B$80 + $B$8, $B$9 - LOG( $B$10 ))</f>
        <v>1042985</v>
      </c>
      <c r="C81" s="2">
        <f>ROUND( $C$80 + $C$8, $C$9 - LOG( $C$10 ))</f>
        <v>1889629</v>
      </c>
      <c r="D81" s="2">
        <f>ROUND( $D$80 + $D$8, $D$9 - LOG( $D$10 ))</f>
        <v>2529361</v>
      </c>
      <c r="E81" s="2">
        <f>ROUND( $E$80 + $E$8, $E$9 - LOG( $E$10 ))</f>
        <v>3042868</v>
      </c>
      <c r="F81" s="2">
        <f>ROUND( $F$80 + $F$8, $F$9 - LOG( $F$10 ))</f>
        <v>4333688</v>
      </c>
      <c r="G81" s="2">
        <f>ROUND( $G$80 + $G$8, $G$9 - LOG( $G$10 ))</f>
        <v>3.0139999999999998</v>
      </c>
      <c r="J81" s="2">
        <v>4435360</v>
      </c>
    </row>
    <row r="82" spans="2:10" hidden="1" outlineLevel="1" x14ac:dyDescent="0.4">
      <c r="B82" s="2">
        <f>ROUND( $B$81 + $B$8, $B$9 - LOG( $B$10 ))</f>
        <v>1056410</v>
      </c>
      <c r="C82" s="2">
        <f>ROUND( $C$81 + $C$8, $C$9 - LOG( $C$10 ))</f>
        <v>1916172</v>
      </c>
      <c r="D82" s="2">
        <f>ROUND( $D$81 + $D$8, $D$9 - LOG( $D$10 ))</f>
        <v>2565370</v>
      </c>
      <c r="E82" s="2">
        <f>ROUND( $E$81 + $E$8, $E$9 - LOG( $E$10 ))</f>
        <v>3086253</v>
      </c>
      <c r="F82" s="2">
        <f>ROUND( $F$81 + $F$8, $F$9 - LOG( $F$10 ))</f>
        <v>4396344</v>
      </c>
      <c r="G82" s="2">
        <f>ROUND( $G$81 + $G$8, $G$9 - LOG( $G$10 ))</f>
        <v>3.0609999999999999</v>
      </c>
      <c r="J82" s="2">
        <v>4499517</v>
      </c>
    </row>
    <row r="83" spans="2:10" hidden="1" outlineLevel="1" x14ac:dyDescent="0.4">
      <c r="B83" s="2">
        <f>ROUND( $B$82 + $B$8, $B$9 - LOG( $B$10 ))</f>
        <v>1069835</v>
      </c>
      <c r="C83" s="2">
        <f>ROUND( $C$82 + $C$8, $C$9 - LOG( $C$10 ))</f>
        <v>1942715</v>
      </c>
      <c r="D83" s="2">
        <f>ROUND( $D$82 + $D$8, $D$9 - LOG( $D$10 ))</f>
        <v>2601379</v>
      </c>
      <c r="E83" s="2">
        <f>ROUND( $E$82 + $E$8, $E$9 - LOG( $E$10 ))</f>
        <v>3129638</v>
      </c>
      <c r="F83" s="2">
        <f>ROUND( $F$82 + $F$8, $F$9 - LOG( $F$10 ))</f>
        <v>4459000</v>
      </c>
      <c r="G83" s="2">
        <f>ROUND( $G$82 + $G$8, $G$9 - LOG( $G$10 ))</f>
        <v>3.1080000000000001</v>
      </c>
      <c r="J83" s="2">
        <v>4563674</v>
      </c>
    </row>
    <row r="84" spans="2:10" hidden="1" outlineLevel="1" x14ac:dyDescent="0.4">
      <c r="B84" s="2">
        <f>ROUND( $B$83 + $B$8, $B$9 - LOG( $B$10 ))</f>
        <v>1083260</v>
      </c>
      <c r="C84" s="2">
        <f>ROUND( $C$83 + $C$8, $C$9 - LOG( $C$10 ))</f>
        <v>1969258</v>
      </c>
      <c r="D84" s="2">
        <f>ROUND( $D$83 + $D$8, $D$9 - LOG( $D$10 ))</f>
        <v>2637388</v>
      </c>
      <c r="E84" s="2">
        <f>ROUND( $E$83 + $E$8, $E$9 - LOG( $E$10 ))</f>
        <v>3173023</v>
      </c>
      <c r="F84" s="2">
        <f>ROUND( $F$83 + $F$8, $F$9 - LOG( $F$10 ))</f>
        <v>4521656</v>
      </c>
      <c r="G84" s="2">
        <f>ROUND( $G$83 + $G$8, $G$9 - LOG( $G$10 ))</f>
        <v>3.1549999999999998</v>
      </c>
      <c r="J84" s="2">
        <v>4627831</v>
      </c>
    </row>
    <row r="85" spans="2:10" hidden="1" outlineLevel="1" x14ac:dyDescent="0.4">
      <c r="B85" s="2">
        <f>ROUND( $B$84 + $B$8, $B$9 - LOG( $B$10 ))</f>
        <v>1096685</v>
      </c>
      <c r="C85" s="2">
        <f>ROUND( $C$84 + $C$8, $C$9 - LOG( $C$10 ))</f>
        <v>1995801</v>
      </c>
      <c r="D85" s="2">
        <f>ROUND( $D$84 + $D$8, $D$9 - LOG( $D$10 ))</f>
        <v>2673397</v>
      </c>
      <c r="E85" s="2">
        <f>ROUND( $E$84 + $E$8, $E$9 - LOG( $E$10 ))</f>
        <v>3216408</v>
      </c>
      <c r="F85" s="2">
        <f>ROUND( $F$84 + $F$8, $F$9 - LOG( $F$10 ))</f>
        <v>4584312</v>
      </c>
      <c r="G85" s="2">
        <f>ROUND( $G$84 + $G$8, $G$9 - LOG( $G$10 ))</f>
        <v>3.202</v>
      </c>
      <c r="J85" s="2">
        <v>4691988</v>
      </c>
    </row>
    <row r="86" spans="2:10" hidden="1" outlineLevel="1" x14ac:dyDescent="0.4">
      <c r="B86" s="2">
        <f>ROUND( $B$85 + $B$8, $B$9 - LOG( $B$10 ))</f>
        <v>1110110</v>
      </c>
      <c r="C86" s="2">
        <f>ROUND( $C$85 + $C$8, $C$9 - LOG( $C$10 ))</f>
        <v>2022344</v>
      </c>
      <c r="D86" s="2">
        <f>ROUND( $D$85 + $D$8, $D$9 - LOG( $D$10 ))</f>
        <v>2709406</v>
      </c>
      <c r="E86" s="2">
        <f>ROUND( $E$85 + $E$8, $E$9 - LOG( $E$10 ))</f>
        <v>3259793</v>
      </c>
      <c r="F86" s="2">
        <f>ROUND( $F$85 + $F$8, $F$9 - LOG( $F$10 ))</f>
        <v>4646968</v>
      </c>
      <c r="G86" s="2">
        <f>ROUND( $G$85 + $G$8, $G$9 - LOG( $G$10 ))</f>
        <v>3.2490000000000001</v>
      </c>
      <c r="J86" s="2">
        <v>4756145</v>
      </c>
    </row>
    <row r="87" spans="2:10" hidden="1" outlineLevel="1" x14ac:dyDescent="0.4">
      <c r="B87" s="2">
        <f>ROUND( $B$86 + $B$8, $B$9 - LOG( $B$10 ))</f>
        <v>1123535</v>
      </c>
      <c r="C87" s="2">
        <f>ROUND( $C$86 + $C$8, $C$9 - LOG( $C$10 ))</f>
        <v>2048887</v>
      </c>
      <c r="D87" s="2">
        <f>ROUND( $D$86 + $D$8, $D$9 - LOG( $D$10 ))</f>
        <v>2745415</v>
      </c>
      <c r="E87" s="2">
        <f>ROUND( $E$86 + $E$8, $E$9 - LOG( $E$10 ))</f>
        <v>3303178</v>
      </c>
      <c r="F87" s="2">
        <f>ROUND( $F$86 + $F$8, $F$9 - LOG( $F$10 ))</f>
        <v>4709624</v>
      </c>
      <c r="G87" s="2">
        <f>ROUND( $G$86 + $G$8, $G$9 - LOG( $G$10 ))</f>
        <v>3.2959999999999998</v>
      </c>
      <c r="J87" s="2">
        <v>4820302</v>
      </c>
    </row>
    <row r="88" spans="2:10" hidden="1" outlineLevel="1" x14ac:dyDescent="0.4">
      <c r="B88" s="2">
        <f>ROUND( $B$87 + $B$8, $B$9 - LOG( $B$10 ))</f>
        <v>1136960</v>
      </c>
      <c r="C88" s="2">
        <f>ROUND( $C$87 + $C$8, $C$9 - LOG( $C$10 ))</f>
        <v>2075430</v>
      </c>
      <c r="D88" s="2">
        <f>ROUND( $D$87 + $D$8, $D$9 - LOG( $D$10 ))</f>
        <v>2781424</v>
      </c>
      <c r="E88" s="2">
        <f>ROUND( $E$87 + $E$8, $E$9 - LOG( $E$10 ))</f>
        <v>3346563</v>
      </c>
      <c r="F88" s="2">
        <f>ROUND( $F$87 + $F$8, $F$9 - LOG( $F$10 ))</f>
        <v>4772280</v>
      </c>
      <c r="G88" s="2">
        <f>ROUND( $G$87 + $G$8, $G$9 - LOG( $G$10 ))</f>
        <v>3.343</v>
      </c>
      <c r="J88" s="2">
        <v>4884459</v>
      </c>
    </row>
    <row r="89" spans="2:10" hidden="1" outlineLevel="1" x14ac:dyDescent="0.4">
      <c r="B89" s="2">
        <f>ROUND( $B$88 + $B$8, $B$9 - LOG( $B$10 ))</f>
        <v>1150385</v>
      </c>
      <c r="C89" s="2">
        <f>ROUND( $C$88 + $C$8, $C$9 - LOG( $C$10 ))</f>
        <v>2101973</v>
      </c>
      <c r="D89" s="2">
        <f>ROUND( $D$88 + $D$8, $D$9 - LOG( $D$10 ))</f>
        <v>2817433</v>
      </c>
      <c r="E89" s="2">
        <f>ROUND( $E$88 + $E$8, $E$9 - LOG( $E$10 ))</f>
        <v>3389948</v>
      </c>
      <c r="F89" s="2">
        <f>ROUND( $F$88 + $F$8, $F$9 - LOG( $F$10 ))</f>
        <v>4834936</v>
      </c>
      <c r="G89" s="2">
        <f>ROUND( $G$88 + $G$8, $G$9 - LOG( $G$10 ))</f>
        <v>3.39</v>
      </c>
      <c r="J89" s="2">
        <v>4948616</v>
      </c>
    </row>
    <row r="90" spans="2:10" hidden="1" outlineLevel="1" x14ac:dyDescent="0.4">
      <c r="B90" s="2">
        <f>ROUND( $B$89 + $B$8, $B$9 - LOG( $B$10 ))</f>
        <v>1163810</v>
      </c>
      <c r="C90" s="2">
        <f>ROUND( $C$89 + $C$8, $C$9 - LOG( $C$10 ))</f>
        <v>2128516</v>
      </c>
      <c r="D90" s="2">
        <f>ROUND( $D$89 + $D$8, $D$9 - LOG( $D$10 ))</f>
        <v>2853442</v>
      </c>
      <c r="E90" s="2">
        <f>ROUND( $E$89 + $E$8, $E$9 - LOG( $E$10 ))</f>
        <v>3433333</v>
      </c>
      <c r="F90" s="2">
        <f>ROUND( $F$89 + $F$8, $F$9 - LOG( $F$10 ))</f>
        <v>4897592</v>
      </c>
      <c r="G90" s="2">
        <f>ROUND( $G$89 + $G$8, $G$9 - LOG( $G$10 ))</f>
        <v>3.4369999999999998</v>
      </c>
      <c r="J90" s="2">
        <v>5012773</v>
      </c>
    </row>
    <row r="91" spans="2:10" hidden="1" outlineLevel="1" x14ac:dyDescent="0.4">
      <c r="B91" s="2">
        <f>ROUND( $B$90 + $B$8, $B$9 - LOG( $B$10 ))</f>
        <v>1177235</v>
      </c>
      <c r="C91" s="2">
        <f>ROUND( $C$90 + $C$8, $C$9 - LOG( $C$10 ))</f>
        <v>2155059</v>
      </c>
      <c r="D91" s="2">
        <f>ROUND( $D$90 + $D$8, $D$9 - LOG( $D$10 ))</f>
        <v>2889451</v>
      </c>
      <c r="E91" s="2">
        <f>ROUND( $E$90 + $E$8, $E$9 - LOG( $E$10 ))</f>
        <v>3476718</v>
      </c>
      <c r="F91" s="2">
        <f>ROUND( $F$90 + $F$8, $F$9 - LOG( $F$10 ))</f>
        <v>4960248</v>
      </c>
      <c r="G91" s="2">
        <f>ROUND( $G$90 + $G$8, $G$9 - LOG( $G$10 ))</f>
        <v>3.484</v>
      </c>
      <c r="J91" s="2">
        <v>5076930</v>
      </c>
    </row>
    <row r="92" spans="2:10" hidden="1" outlineLevel="1" x14ac:dyDescent="0.4">
      <c r="B92" s="2">
        <f>ROUND( $B$91 + $B$8, $B$9 - LOG( $B$10 ))</f>
        <v>1190660</v>
      </c>
      <c r="C92" s="2">
        <f>ROUND( $C$91 + $C$8, $C$9 - LOG( $C$10 ))</f>
        <v>2181602</v>
      </c>
      <c r="D92" s="2">
        <f>ROUND( $D$91 + $D$8, $D$9 - LOG( $D$10 ))</f>
        <v>2925460</v>
      </c>
      <c r="E92" s="2">
        <f>ROUND( $E$91 + $E$8, $E$9 - LOG( $E$10 ))</f>
        <v>3520103</v>
      </c>
      <c r="F92" s="2">
        <f>ROUND( $F$91 + $F$8, $F$9 - LOG( $F$10 ))</f>
        <v>5022904</v>
      </c>
      <c r="G92" s="2">
        <f>ROUND( $G$91 + $G$8, $G$9 - LOG( $G$10 ))</f>
        <v>3.5310000000000001</v>
      </c>
      <c r="J92" s="2">
        <v>5141087</v>
      </c>
    </row>
    <row r="93" spans="2:10" hidden="1" outlineLevel="1" x14ac:dyDescent="0.4">
      <c r="B93" s="2">
        <f>ROUND( $B$92 + $B$8, $B$9 - LOG( $B$10 ))</f>
        <v>1204085</v>
      </c>
      <c r="C93" s="2">
        <f>ROUND( $C$92 + $C$8, $C$9 - LOG( $C$10 ))</f>
        <v>2208145</v>
      </c>
      <c r="D93" s="2">
        <f>ROUND( $D$92 + $D$8, $D$9 - LOG( $D$10 ))</f>
        <v>2961469</v>
      </c>
      <c r="E93" s="2">
        <f>ROUND( $E$92 + $E$8, $E$9 - LOG( $E$10 ))</f>
        <v>3563488</v>
      </c>
      <c r="F93" s="2">
        <f>ROUND( $F$92 + $F$8, $F$9 - LOG( $F$10 ))</f>
        <v>5085560</v>
      </c>
      <c r="G93" s="2">
        <f>ROUND( $G$92 + $G$8, $G$9 - LOG( $G$10 ))</f>
        <v>3.5779999999999998</v>
      </c>
      <c r="J93" s="2">
        <v>5205244</v>
      </c>
    </row>
    <row r="94" spans="2:10" hidden="1" outlineLevel="1" x14ac:dyDescent="0.4">
      <c r="B94" s="2">
        <f>ROUND( $B$93 + $B$8, $B$9 - LOG( $B$10 ))</f>
        <v>1217510</v>
      </c>
      <c r="C94" s="2">
        <f>ROUND( $C$93 + $C$8, $C$9 - LOG( $C$10 ))</f>
        <v>2234688</v>
      </c>
      <c r="D94" s="2">
        <f>ROUND( $D$93 + $D$8, $D$9 - LOG( $D$10 ))</f>
        <v>2997478</v>
      </c>
      <c r="E94" s="2">
        <f>ROUND( $E$93 + $E$8, $E$9 - LOG( $E$10 ))</f>
        <v>3606873</v>
      </c>
      <c r="F94" s="2">
        <f>ROUND( $F$93 + $F$8, $F$9 - LOG( $F$10 ))</f>
        <v>5148216</v>
      </c>
      <c r="G94" s="2">
        <f>ROUND( $G$93 + $G$8, $G$9 - LOG( $G$10 ))</f>
        <v>3.625</v>
      </c>
      <c r="J94" s="2">
        <v>5269401</v>
      </c>
    </row>
    <row r="95" spans="2:10" hidden="1" outlineLevel="1" x14ac:dyDescent="0.4">
      <c r="B95" s="2">
        <f>ROUND( $B$94 + $B$8, $B$9 - LOG( $B$10 ))</f>
        <v>1230935</v>
      </c>
      <c r="C95" s="2">
        <f>ROUND( $C$94 + $C$8, $C$9 - LOG( $C$10 ))</f>
        <v>2261231</v>
      </c>
      <c r="D95" s="2">
        <f>ROUND( $D$94 + $D$8, $D$9 - LOG( $D$10 ))</f>
        <v>3033487</v>
      </c>
      <c r="E95" s="2">
        <f>ROUND( $E$94 + $E$8, $E$9 - LOG( $E$10 ))</f>
        <v>3650258</v>
      </c>
      <c r="F95" s="2">
        <f>ROUND( $F$94 + $F$8, $F$9 - LOG( $F$10 ))</f>
        <v>5210872</v>
      </c>
      <c r="G95" s="2">
        <f>ROUND( $G$94 + $G$8, $G$9 - LOG( $G$10 ))</f>
        <v>3.6720000000000002</v>
      </c>
      <c r="J95" s="2">
        <v>5333558</v>
      </c>
    </row>
    <row r="96" spans="2:10" hidden="1" outlineLevel="1" x14ac:dyDescent="0.4">
      <c r="B96" s="2">
        <f>ROUND( $B$95 + $B$8, $B$9 - LOG( $B$10 ))</f>
        <v>1244360</v>
      </c>
      <c r="C96" s="2">
        <f>ROUND( $C$95 + $C$8, $C$9 - LOG( $C$10 ))</f>
        <v>2287774</v>
      </c>
      <c r="D96" s="2">
        <f>ROUND( $D$95 + $D$8, $D$9 - LOG( $D$10 ))</f>
        <v>3069496</v>
      </c>
      <c r="E96" s="2">
        <f>ROUND( $E$95 + $E$8, $E$9 - LOG( $E$10 ))</f>
        <v>3693643</v>
      </c>
      <c r="F96" s="2">
        <f>ROUND( $F$95 + $F$8, $F$9 - LOG( $F$10 ))</f>
        <v>5273528</v>
      </c>
      <c r="G96" s="2">
        <f>ROUND( $G$95 + $G$8, $G$9 - LOG( $G$10 ))</f>
        <v>3.7189999999999999</v>
      </c>
      <c r="J96" s="2">
        <v>5397715</v>
      </c>
    </row>
    <row r="97" spans="2:10" hidden="1" outlineLevel="1" x14ac:dyDescent="0.4">
      <c r="B97" s="2">
        <f>ROUND( $B$96 + $B$8, $B$9 - LOG( $B$10 ))</f>
        <v>1257785</v>
      </c>
      <c r="C97" s="2">
        <f>ROUND( $C$96 + $C$8, $C$9 - LOG( $C$10 ))</f>
        <v>2314317</v>
      </c>
      <c r="D97" s="2">
        <f>ROUND( $D$96 + $D$8, $D$9 - LOG( $D$10 ))</f>
        <v>3105505</v>
      </c>
      <c r="E97" s="2">
        <f>ROUND( $E$96 + $E$8, $E$9 - LOG( $E$10 ))</f>
        <v>3737028</v>
      </c>
      <c r="F97" s="2">
        <f>ROUND( $F$96 + $F$8, $F$9 - LOG( $F$10 ))</f>
        <v>5336184</v>
      </c>
      <c r="G97" s="2">
        <f>ROUND( $G$96 + $G$8, $G$9 - LOG( $G$10 ))</f>
        <v>3.766</v>
      </c>
      <c r="J97" s="2">
        <v>5461872</v>
      </c>
    </row>
    <row r="98" spans="2:10" hidden="1" outlineLevel="1" x14ac:dyDescent="0.4">
      <c r="B98" s="2">
        <f>ROUND( $B$97 + $B$8, $B$9 - LOG( $B$10 ))</f>
        <v>1271210</v>
      </c>
      <c r="C98" s="2">
        <f>ROUND( $C$97 + $C$8, $C$9 - LOG( $C$10 ))</f>
        <v>2340860</v>
      </c>
      <c r="D98" s="2">
        <f>ROUND( $D$97 + $D$8, $D$9 - LOG( $D$10 ))</f>
        <v>3141514</v>
      </c>
      <c r="E98" s="2">
        <f>ROUND( $E$97 + $E$8, $E$9 - LOG( $E$10 ))</f>
        <v>3780413</v>
      </c>
      <c r="F98" s="2">
        <f>ROUND( $F$97 + $F$8, $F$9 - LOG( $F$10 ))</f>
        <v>5398840</v>
      </c>
      <c r="G98" s="2">
        <f>ROUND( $G$97 + $G$8, $G$9 - LOG( $G$10 ))</f>
        <v>3.8130000000000002</v>
      </c>
      <c r="J98" s="2">
        <v>5526029</v>
      </c>
    </row>
    <row r="99" spans="2:10" hidden="1" outlineLevel="1" x14ac:dyDescent="0.4">
      <c r="B99" s="2">
        <f>ROUND( $B$98 + $B$8, $B$9 - LOG( $B$10 ))</f>
        <v>1284635</v>
      </c>
      <c r="C99" s="2">
        <f>ROUND( $C$98 + $C$8, $C$9 - LOG( $C$10 ))</f>
        <v>2367403</v>
      </c>
      <c r="D99" s="2">
        <f>ROUND( $D$98 + $D$8, $D$9 - LOG( $D$10 ))</f>
        <v>3177523</v>
      </c>
      <c r="E99" s="2">
        <f>ROUND( $E$98 + $E$8, $E$9 - LOG( $E$10 ))</f>
        <v>3823798</v>
      </c>
      <c r="F99" s="2">
        <f>ROUND( $F$98 + $F$8, $F$9 - LOG( $F$10 ))</f>
        <v>5461496</v>
      </c>
      <c r="G99" s="2">
        <f>ROUND( $G$98 + $G$8, $G$9 - LOG( $G$10 ))</f>
        <v>3.86</v>
      </c>
      <c r="J99" s="2">
        <v>5590186</v>
      </c>
    </row>
    <row r="100" spans="2:10" hidden="1" outlineLevel="1" x14ac:dyDescent="0.4">
      <c r="B100" s="2">
        <f>ROUND( $B$99 + $B$8, $B$9 - LOG( $B$10 ))</f>
        <v>1298060</v>
      </c>
      <c r="C100" s="2">
        <f>ROUND( $C$99 + $C$8, $C$9 - LOG( $C$10 ))</f>
        <v>2393946</v>
      </c>
      <c r="D100" s="2">
        <f>ROUND( $D$99 + $D$8, $D$9 - LOG( $D$10 ))</f>
        <v>3213532</v>
      </c>
      <c r="E100" s="2">
        <f>ROUND( $E$99 + $E$8, $E$9 - LOG( $E$10 ))</f>
        <v>3867183</v>
      </c>
      <c r="F100" s="2">
        <f>ROUND( $F$99 + $F$8, $F$9 - LOG( $F$10 ))</f>
        <v>5524152</v>
      </c>
      <c r="G100" s="2">
        <f>ROUND( $G$99 + $G$8, $G$9 - LOG( $G$10 ))</f>
        <v>3.907</v>
      </c>
      <c r="J100" s="2">
        <v>5654343</v>
      </c>
    </row>
    <row r="101" spans="2:10" hidden="1" outlineLevel="1" x14ac:dyDescent="0.4">
      <c r="B101" s="2">
        <f>ROUND( $B$100 + $B$8, $B$9 - LOG( $B$10 ))</f>
        <v>1311485</v>
      </c>
      <c r="C101" s="2">
        <f>ROUND( $C$100 + $C$8, $C$9 - LOG( $C$10 ))</f>
        <v>2420489</v>
      </c>
      <c r="D101" s="2">
        <f>ROUND( $D$100 + $D$8, $D$9 - LOG( $D$10 ))</f>
        <v>3249541</v>
      </c>
      <c r="E101" s="2">
        <f>ROUND( $E$100 + $E$8, $E$9 - LOG( $E$10 ))</f>
        <v>3910568</v>
      </c>
      <c r="F101" s="2">
        <f>ROUND( $F$100 + $F$8, $F$9 - LOG( $F$10 ))</f>
        <v>5586808</v>
      </c>
      <c r="G101" s="2">
        <f>ROUND( $G$100 + $G$8, $G$9 - LOG( $G$10 ))</f>
        <v>3.9540000000000002</v>
      </c>
      <c r="J101" s="2">
        <v>5718500</v>
      </c>
    </row>
    <row r="102" spans="2:10" hidden="1" outlineLevel="1" x14ac:dyDescent="0.4">
      <c r="B102" s="2">
        <f>ROUND( $B$101 + $B$8, $B$9 - LOG( $B$10 ))</f>
        <v>1324910</v>
      </c>
      <c r="C102" s="2">
        <f>ROUND( $C$101 + $C$8, $C$9 - LOG( $C$10 ))</f>
        <v>2447032</v>
      </c>
      <c r="D102" s="2">
        <f>ROUND( $D$101 + $D$8, $D$9 - LOG( $D$10 ))</f>
        <v>3285550</v>
      </c>
      <c r="E102" s="2">
        <f>ROUND( $E$101 + $E$8, $E$9 - LOG( $E$10 ))</f>
        <v>3953953</v>
      </c>
      <c r="F102" s="2">
        <f>ROUND( $F$101 + $F$8, $F$9 - LOG( $F$10 ))</f>
        <v>5649464</v>
      </c>
      <c r="G102" s="2">
        <f>ROUND( $G$101 + $G$8, $G$9 - LOG( $G$10 ))</f>
        <v>4.0010000000000003</v>
      </c>
      <c r="J102" s="2">
        <v>5782657</v>
      </c>
    </row>
    <row r="103" spans="2:10" hidden="1" outlineLevel="1" x14ac:dyDescent="0.4">
      <c r="B103" s="2">
        <f>ROUND( $B$102 + $B$8, $B$9 - LOG( $B$10 ))</f>
        <v>1338335</v>
      </c>
      <c r="C103" s="2">
        <f>ROUND( $C$102 + $C$8, $C$9 - LOG( $C$10 ))</f>
        <v>2473575</v>
      </c>
      <c r="D103" s="2">
        <f>ROUND( $D$102 + $D$8, $D$9 - LOG( $D$10 ))</f>
        <v>3321559</v>
      </c>
      <c r="E103" s="2">
        <f>ROUND( $E$102 + $E$8, $E$9 - LOG( $E$10 ))</f>
        <v>3997338</v>
      </c>
      <c r="F103" s="2">
        <f>ROUND( $F$102 + $F$8, $F$9 - LOG( $F$10 ))</f>
        <v>5712120</v>
      </c>
      <c r="G103" s="2">
        <f>ROUND( $G$102 + $G$8, $G$9 - LOG( $G$10 ))</f>
        <v>4.048</v>
      </c>
      <c r="J103" s="2">
        <v>5846814</v>
      </c>
    </row>
    <row r="104" spans="2:10" hidden="1" outlineLevel="1" x14ac:dyDescent="0.4">
      <c r="B104" s="2">
        <f>ROUND( $B$103 + $B$8, $B$9 - LOG( $B$10 ))</f>
        <v>1351760</v>
      </c>
      <c r="C104" s="2">
        <f>ROUND( $C$103 + $C$8, $C$9 - LOG( $C$10 ))</f>
        <v>2500118</v>
      </c>
      <c r="D104" s="2">
        <f>ROUND( $D$103 + $D$8, $D$9 - LOG( $D$10 ))</f>
        <v>3357568</v>
      </c>
      <c r="E104" s="2">
        <f>ROUND( $E$103 + $E$8, $E$9 - LOG( $E$10 ))</f>
        <v>4040723</v>
      </c>
      <c r="F104" s="2">
        <f>ROUND( $F$103 + $F$8, $F$9 - LOG( $F$10 ))</f>
        <v>5774776</v>
      </c>
      <c r="G104" s="2">
        <f>ROUND( $G$103 + $G$8, $G$9 - LOG( $G$10 ))</f>
        <v>4.0949999999999998</v>
      </c>
      <c r="J104" s="2">
        <v>5910971</v>
      </c>
    </row>
    <row r="105" spans="2:10" hidden="1" outlineLevel="1" x14ac:dyDescent="0.4">
      <c r="B105" s="2">
        <f>ROUND( $B$104 + $B$8, $B$9 - LOG( $B$10 ))</f>
        <v>1365185</v>
      </c>
      <c r="C105" s="2">
        <f>ROUND( $C$104 + $C$8, $C$9 - LOG( $C$10 ))</f>
        <v>2526661</v>
      </c>
      <c r="D105" s="2">
        <f>ROUND( $D$104 + $D$8, $D$9 - LOG( $D$10 ))</f>
        <v>3393577</v>
      </c>
      <c r="E105" s="2">
        <f>ROUND( $E$104 + $E$8, $E$9 - LOG( $E$10 ))</f>
        <v>4084108</v>
      </c>
      <c r="F105" s="2">
        <f>ROUND( $F$104 + $F$8, $F$9 - LOG( $F$10 ))</f>
        <v>5837432</v>
      </c>
      <c r="G105" s="2">
        <f>ROUND( $G$104 + $G$8, $G$9 - LOG( $G$10 ))</f>
        <v>4.1420000000000003</v>
      </c>
      <c r="J105" s="2">
        <v>5975128</v>
      </c>
    </row>
    <row r="106" spans="2:10" hidden="1" outlineLevel="1" x14ac:dyDescent="0.4">
      <c r="B106" s="2">
        <f>ROUND( $B$105 + $B$8, $B$9 - LOG( $B$10 ))</f>
        <v>1378610</v>
      </c>
      <c r="C106" s="2">
        <f>ROUND( $C$105 + $C$8, $C$9 - LOG( $C$10 ))</f>
        <v>2553204</v>
      </c>
      <c r="D106" s="2">
        <f>ROUND( $D$105 + $D$8, $D$9 - LOG( $D$10 ))</f>
        <v>3429586</v>
      </c>
      <c r="E106" s="2">
        <f>ROUND( $E$105 + $E$8, $E$9 - LOG( $E$10 ))</f>
        <v>4127493</v>
      </c>
      <c r="F106" s="2">
        <f>ROUND( $F$105 + $F$8, $F$9 - LOG( $F$10 ))</f>
        <v>5900088</v>
      </c>
      <c r="G106" s="2">
        <f>ROUND( $G$105 + $G$8, $G$9 - LOG( $G$10 ))</f>
        <v>4.1890000000000001</v>
      </c>
      <c r="J106" s="2">
        <v>6039285</v>
      </c>
    </row>
    <row r="107" spans="2:10" hidden="1" outlineLevel="1" x14ac:dyDescent="0.4">
      <c r="B107" s="2">
        <f>ROUND( $B$106 + $B$8, $B$9 - LOG( $B$10 ))</f>
        <v>1392035</v>
      </c>
      <c r="C107" s="2">
        <f>ROUND( $C$106 + $C$8, $C$9 - LOG( $C$10 ))</f>
        <v>2579747</v>
      </c>
      <c r="D107" s="2">
        <f>ROUND( $D$106 + $D$8, $D$9 - LOG( $D$10 ))</f>
        <v>3465595</v>
      </c>
      <c r="E107" s="2">
        <f>ROUND( $E$106 + $E$8, $E$9 - LOG( $E$10 ))</f>
        <v>4170878</v>
      </c>
      <c r="F107" s="2">
        <f>ROUND( $F$106 + $F$8, $F$9 - LOG( $F$10 ))</f>
        <v>5962744</v>
      </c>
      <c r="G107" s="2">
        <f>ROUND( $G$106 + $G$8, $G$9 - LOG( $G$10 ))</f>
        <v>4.2359999999999998</v>
      </c>
      <c r="J107" s="2">
        <v>6103442</v>
      </c>
    </row>
    <row r="108" spans="2:10" hidden="1" outlineLevel="1" x14ac:dyDescent="0.4">
      <c r="B108" s="2">
        <f>ROUND( $B$107 + $B$8, $B$9 - LOG( $B$10 ))</f>
        <v>1405460</v>
      </c>
      <c r="C108" s="2">
        <f>ROUND( $C$107 + $C$8, $C$9 - LOG( $C$10 ))</f>
        <v>2606290</v>
      </c>
      <c r="D108" s="2">
        <f>ROUND( $D$107 + $D$8, $D$9 - LOG( $D$10 ))</f>
        <v>3501604</v>
      </c>
      <c r="E108" s="2">
        <f>ROUND( $E$107 + $E$8, $E$9 - LOG( $E$10 ))</f>
        <v>4214263</v>
      </c>
      <c r="F108" s="2">
        <f>ROUND( $F$107 + $F$8, $F$9 - LOG( $F$10 ))</f>
        <v>6025400</v>
      </c>
      <c r="G108" s="2">
        <f>ROUND( $G$107 + $G$8, $G$9 - LOG( $G$10 ))</f>
        <v>4.2830000000000004</v>
      </c>
      <c r="J108" s="2">
        <v>6167599</v>
      </c>
    </row>
    <row r="109" spans="2:10" hidden="1" outlineLevel="1" x14ac:dyDescent="0.4">
      <c r="B109" s="2">
        <f>ROUND( $B$108 + $B$8, $B$9 - LOG( $B$10 ))</f>
        <v>1418885</v>
      </c>
      <c r="C109" s="2">
        <f>ROUND( $C$108 + $C$8, $C$9 - LOG( $C$10 ))</f>
        <v>2632833</v>
      </c>
      <c r="D109" s="2">
        <f>ROUND( $D$108 + $D$8, $D$9 - LOG( $D$10 ))</f>
        <v>3537613</v>
      </c>
      <c r="E109" s="2">
        <f>ROUND( $E$108 + $E$8, $E$9 - LOG( $E$10 ))</f>
        <v>4257648</v>
      </c>
      <c r="F109" s="2">
        <f>ROUND( $F$108 + $F$8, $F$9 - LOG( $F$10 ))</f>
        <v>6088056</v>
      </c>
      <c r="G109" s="2">
        <f>ROUND( $G$108 + $G$8, $G$9 - LOG( $G$10 ))</f>
        <v>4.33</v>
      </c>
      <c r="J109" s="2">
        <v>6231756</v>
      </c>
    </row>
    <row r="110" spans="2:10" hidden="1" outlineLevel="1" x14ac:dyDescent="0.4">
      <c r="B110" s="2">
        <f>ROUND( $B$109 + $B$8, $B$9 - LOG( $B$10 ))</f>
        <v>1432310</v>
      </c>
      <c r="C110" s="2">
        <f>ROUND( $C$109 + $C$8, $C$9 - LOG( $C$10 ))</f>
        <v>2659376</v>
      </c>
      <c r="D110" s="2">
        <f>ROUND( $D$109 + $D$8, $D$9 - LOG( $D$10 ))</f>
        <v>3573622</v>
      </c>
      <c r="E110" s="2">
        <f>ROUND( $E$109 + $E$8, $E$9 - LOG( $E$10 ))</f>
        <v>4301033</v>
      </c>
      <c r="F110" s="2">
        <f>ROUND( $F$109 + $F$8, $F$9 - LOG( $F$10 ))</f>
        <v>6150712</v>
      </c>
      <c r="G110" s="2">
        <f>ROUND( $G$109 + $G$8, $G$9 - LOG( $G$10 ))</f>
        <v>4.3769999999999998</v>
      </c>
      <c r="J110" s="2">
        <v>6295913</v>
      </c>
    </row>
    <row r="111" spans="2:10" hidden="1" outlineLevel="1" x14ac:dyDescent="0.4">
      <c r="B111" s="2">
        <f>ROUND( $B$110 + $B$8, $B$9 - LOG( $B$10 ))</f>
        <v>1445735</v>
      </c>
      <c r="C111" s="2">
        <f>ROUND( $C$110 + $C$8, $C$9 - LOG( $C$10 ))</f>
        <v>2685919</v>
      </c>
      <c r="D111" s="2">
        <f>ROUND( $D$110 + $D$8, $D$9 - LOG( $D$10 ))</f>
        <v>3609631</v>
      </c>
      <c r="E111" s="2">
        <f>ROUND( $E$110 + $E$8, $E$9 - LOG( $E$10 ))</f>
        <v>4344418</v>
      </c>
      <c r="F111" s="2">
        <f>ROUND( $F$110 + $F$8, $F$9 - LOG( $F$10 ))</f>
        <v>6213368</v>
      </c>
      <c r="G111" s="2">
        <f>ROUND( $G$110 + $G$8, $G$9 - LOG( $G$10 ))</f>
        <v>4.4240000000000004</v>
      </c>
      <c r="J111" s="2">
        <v>6360070</v>
      </c>
    </row>
    <row r="112" spans="2:10" hidden="1" outlineLevel="1" x14ac:dyDescent="0.4">
      <c r="B112" s="2">
        <f>ROUND( $B$111 + $B$8, $B$9 - LOG( $B$10 ))</f>
        <v>1459160</v>
      </c>
      <c r="C112" s="2">
        <f>ROUND( $C$111 + $C$8, $C$9 - LOG( $C$10 ))</f>
        <v>2712462</v>
      </c>
      <c r="D112" s="2">
        <f>ROUND( $D$111 + $D$8, $D$9 - LOG( $D$10 ))</f>
        <v>3645640</v>
      </c>
      <c r="E112" s="2">
        <f>ROUND( $E$111 + $E$8, $E$9 - LOG( $E$10 ))</f>
        <v>4387803</v>
      </c>
      <c r="F112" s="2">
        <f>ROUND( $F$111 + $F$8, $F$9 - LOG( $F$10 ))</f>
        <v>6276024</v>
      </c>
      <c r="G112" s="2">
        <f>ROUND( $G$111 + $G$8, $G$9 - LOG( $G$10 ))</f>
        <v>4.4710000000000001</v>
      </c>
      <c r="J112" s="2">
        <v>6424227</v>
      </c>
    </row>
    <row r="113" spans="2:10" hidden="1" outlineLevel="1" x14ac:dyDescent="0.4">
      <c r="B113" s="2">
        <f>ROUND( $B$112 + $B$8, $B$9 - LOG( $B$10 ))</f>
        <v>1472585</v>
      </c>
      <c r="C113" s="2">
        <f>ROUND( $C$112 + $C$8, $C$9 - LOG( $C$10 ))</f>
        <v>2739005</v>
      </c>
      <c r="D113" s="2">
        <f>ROUND( $D$112 + $D$8, $D$9 - LOG( $D$10 ))</f>
        <v>3681649</v>
      </c>
      <c r="E113" s="2">
        <f>ROUND( $E$112 + $E$8, $E$9 - LOG( $E$10 ))</f>
        <v>4431188</v>
      </c>
      <c r="F113" s="2">
        <f>ROUND( $F$112 + $F$8, $F$9 - LOG( $F$10 ))</f>
        <v>6338680</v>
      </c>
      <c r="G113" s="2">
        <f>ROUND( $G$112 + $G$8, $G$9 - LOG( $G$10 ))</f>
        <v>4.5179999999999998</v>
      </c>
      <c r="J113" s="2">
        <v>6488384</v>
      </c>
    </row>
    <row r="114" spans="2:10" hidden="1" outlineLevel="1" x14ac:dyDescent="0.4">
      <c r="B114" s="2">
        <f>ROUND( $B$113 + $B$8, $B$9 - LOG( $B$10 ))</f>
        <v>1486010</v>
      </c>
      <c r="C114" s="2">
        <f>ROUND( $C$113 + $C$8, $C$9 - LOG( $C$10 ))</f>
        <v>2765548</v>
      </c>
      <c r="D114" s="2">
        <f>ROUND( $D$113 + $D$8, $D$9 - LOG( $D$10 ))</f>
        <v>3717658</v>
      </c>
      <c r="E114" s="2">
        <f>ROUND( $E$113 + $E$8, $E$9 - LOG( $E$10 ))</f>
        <v>4474573</v>
      </c>
      <c r="F114" s="2">
        <f>ROUND( $F$113 + $F$8, $F$9 - LOG( $F$10 ))</f>
        <v>6401336</v>
      </c>
      <c r="G114" s="2">
        <f>ROUND( $G$113 + $G$8, $G$9 - LOG( $G$10 ))</f>
        <v>4.5650000000000004</v>
      </c>
      <c r="J114" s="2">
        <v>6552541</v>
      </c>
    </row>
    <row r="115" spans="2:10" collapsed="1" x14ac:dyDescent="0.4">
      <c r="B115">
        <f>ROUND( $B$114 + $B$8, $B$9 - LOG( $B$10 ))</f>
        <v>1499435</v>
      </c>
      <c r="C115">
        <f>ROUND( $C$114 + $C$8, $C$9 - LOG( $C$10 ))</f>
        <v>2792091</v>
      </c>
      <c r="D115">
        <f>ROUND( $D$114 + $D$8, $D$9 - LOG( $D$10 ))</f>
        <v>3753667</v>
      </c>
      <c r="E115">
        <f>ROUND( $E$114 + $E$8, $E$9 - LOG( $E$10 ))</f>
        <v>4517958</v>
      </c>
      <c r="F115">
        <f>ROUND( $F$114 + $F$8, $F$9 - LOG( $F$10 ))</f>
        <v>6463992</v>
      </c>
      <c r="G115">
        <f>ROUND( $G$114 + $G$8, $G$9 - LOG( $G$10 ))</f>
        <v>4.6120000000000001</v>
      </c>
      <c r="J115">
        <v>6616698</v>
      </c>
    </row>
    <row r="116" spans="2:10" hidden="1" outlineLevel="1" x14ac:dyDescent="0.4">
      <c r="B116" s="3">
        <f t="array" ref="B116:B217">FREQUENCY( Fcst_Yr_1, PM_Fcst_Yr_1_bins ) / COUNT( Fcst_Yr_1 )</f>
        <v>7.4999999999999997E-2</v>
      </c>
      <c r="C116" s="3">
        <f t="array" ref="C116:C217">FREQUENCY( Fcst_Yr_2, PM_Fcst_Yr_2_bins ) / COUNT( Fcst_Yr_2 )</f>
        <v>3.0000000000000001E-3</v>
      </c>
      <c r="D116" s="3">
        <f t="array" ref="D116:D217">FREQUENCY( Fcst_Yr_3, PM_Fcst_Yr_3_bins ) / COUNT( Fcst_Yr_3 )</f>
        <v>1.2E-2</v>
      </c>
      <c r="E116" s="3">
        <f t="array" ref="E116:E217">FREQUENCY( Fcst_Yr_4, PM_Fcst_Yr_4_bins ) / COUNT( Fcst_Yr_4 )</f>
        <v>2.9000000000000001E-2</v>
      </c>
      <c r="F116" s="3">
        <f t="array" ref="F116:F217">FREQUENCY( Fcst_Yr_5, PM_Fcst_Yr_5_bins ) / COUNT( Fcst_Yr_5 )</f>
        <v>0.03</v>
      </c>
      <c r="G116" s="3">
        <f t="array" ref="G116:G217">FREQUENCY( Return_Year_5, PM_Return_Year_5_bins ) / COUNT( Return_Year_5 )</f>
        <v>4.0000000000000001E-3</v>
      </c>
      <c r="J116" s="3">
        <v>3.4000000000000002E-2</v>
      </c>
    </row>
    <row r="117" spans="2:10" hidden="1" outlineLevel="1" x14ac:dyDescent="0.4">
      <c r="B117" s="3">
        <v>0</v>
      </c>
      <c r="C117" s="3">
        <v>2.4E-2</v>
      </c>
      <c r="D117" s="3">
        <v>4.5999999999999999E-2</v>
      </c>
      <c r="E117" s="3">
        <v>8.3000000000000004E-2</v>
      </c>
      <c r="F117" s="3">
        <v>0.114</v>
      </c>
      <c r="G117" s="3">
        <v>1.6E-2</v>
      </c>
      <c r="J117" s="3">
        <v>0.12</v>
      </c>
    </row>
    <row r="118" spans="2:10" hidden="1" outlineLevel="1" x14ac:dyDescent="0.4">
      <c r="B118" s="3">
        <v>0</v>
      </c>
      <c r="C118" s="3">
        <v>8.1000000000000003E-2</v>
      </c>
      <c r="D118" s="3">
        <v>0.11899999999999999</v>
      </c>
      <c r="E118" s="3">
        <v>0.15</v>
      </c>
      <c r="F118" s="3">
        <v>0.184</v>
      </c>
      <c r="G118" s="3">
        <v>4.2999999999999997E-2</v>
      </c>
      <c r="J118" s="3">
        <v>0.187</v>
      </c>
    </row>
    <row r="119" spans="2:10" hidden="1" outlineLevel="1" x14ac:dyDescent="0.4">
      <c r="B119" s="3">
        <v>0</v>
      </c>
      <c r="C119" s="3">
        <v>6.3E-2</v>
      </c>
      <c r="D119" s="3">
        <v>0.09</v>
      </c>
      <c r="E119" s="3">
        <v>0.113</v>
      </c>
      <c r="F119" s="3">
        <v>0.192</v>
      </c>
      <c r="G119" s="3">
        <v>0.1</v>
      </c>
      <c r="J119" s="3">
        <v>0.189</v>
      </c>
    </row>
    <row r="120" spans="2:10" hidden="1" outlineLevel="1" x14ac:dyDescent="0.4">
      <c r="B120" s="3">
        <v>0.128</v>
      </c>
      <c r="C120" s="3">
        <v>8.5999999999999993E-2</v>
      </c>
      <c r="D120" s="3">
        <v>0.17599999999999999</v>
      </c>
      <c r="E120" s="3">
        <v>0.20799999999999999</v>
      </c>
      <c r="F120" s="3">
        <v>0.24</v>
      </c>
      <c r="G120" s="3">
        <v>0.155</v>
      </c>
      <c r="J120" s="3">
        <v>0.21099999999999999</v>
      </c>
    </row>
    <row r="121" spans="2:10" hidden="1" outlineLevel="1" x14ac:dyDescent="0.4">
      <c r="B121" s="3">
        <v>6.9000000000000006E-2</v>
      </c>
      <c r="C121" s="3">
        <v>0.19</v>
      </c>
      <c r="D121" s="3">
        <v>0.24299999999999999</v>
      </c>
      <c r="E121" s="3">
        <v>0.19500000000000001</v>
      </c>
      <c r="F121" s="3">
        <v>0.14799999999999999</v>
      </c>
      <c r="G121" s="3">
        <v>0.192</v>
      </c>
      <c r="J121" s="3">
        <v>0.156</v>
      </c>
    </row>
    <row r="122" spans="2:10" hidden="1" outlineLevel="1" x14ac:dyDescent="0.4">
      <c r="B122" s="3">
        <v>0.23300000000000001</v>
      </c>
      <c r="C122" s="3">
        <v>0.3</v>
      </c>
      <c r="D122" s="3">
        <v>0.20100000000000001</v>
      </c>
      <c r="E122" s="3">
        <v>0.13800000000000001</v>
      </c>
      <c r="F122" s="3">
        <v>6.4000000000000001E-2</v>
      </c>
      <c r="G122" s="3">
        <v>0.27300000000000002</v>
      </c>
      <c r="J122" s="3">
        <v>6.7000000000000004E-2</v>
      </c>
    </row>
    <row r="123" spans="2:10" hidden="1" outlineLevel="1" x14ac:dyDescent="0.4">
      <c r="B123" s="3">
        <v>0.30399999999999999</v>
      </c>
      <c r="C123" s="3">
        <v>0.16300000000000001</v>
      </c>
      <c r="D123" s="3">
        <v>7.2999999999999995E-2</v>
      </c>
      <c r="E123" s="3">
        <v>5.3999999999999999E-2</v>
      </c>
      <c r="F123" s="3">
        <v>0.02</v>
      </c>
      <c r="G123" s="3">
        <v>0.16700000000000001</v>
      </c>
      <c r="J123" s="3">
        <v>2.7E-2</v>
      </c>
    </row>
    <row r="124" spans="2:10" hidden="1" outlineLevel="1" x14ac:dyDescent="0.4">
      <c r="B124" s="3">
        <v>0.06</v>
      </c>
      <c r="C124" s="3">
        <v>7.0999999999999994E-2</v>
      </c>
      <c r="D124" s="3">
        <v>3.5999999999999997E-2</v>
      </c>
      <c r="E124" s="3">
        <v>2.1000000000000001E-2</v>
      </c>
      <c r="F124" s="3">
        <v>6.0000000000000001E-3</v>
      </c>
      <c r="G124" s="3">
        <v>4.2999999999999997E-2</v>
      </c>
      <c r="J124" s="3">
        <v>8.0000000000000002E-3</v>
      </c>
    </row>
    <row r="125" spans="2:10" hidden="1" outlineLevel="1" x14ac:dyDescent="0.4">
      <c r="B125" s="3">
        <v>0.13100000000000001</v>
      </c>
      <c r="C125" s="3">
        <v>1.9E-2</v>
      </c>
      <c r="D125" s="3">
        <v>4.0000000000000001E-3</v>
      </c>
      <c r="E125" s="3">
        <v>8.9999999999999993E-3</v>
      </c>
      <c r="F125" s="3">
        <v>2E-3</v>
      </c>
      <c r="G125" s="3">
        <v>7.0000000000000001E-3</v>
      </c>
      <c r="J125" s="3">
        <v>1E-3</v>
      </c>
    </row>
    <row r="126" spans="2:10" hidden="1" outlineLevel="1" x14ac:dyDescent="0.4">
      <c r="B126" s="3">
        <v>0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J126" s="3">
        <v>0</v>
      </c>
    </row>
    <row r="127" spans="2:10" hidden="1" outlineLevel="1" x14ac:dyDescent="0.4">
      <c r="B127" s="3">
        <v>0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J127" s="3">
        <v>0</v>
      </c>
    </row>
    <row r="128" spans="2:10" hidden="1" outlineLevel="1" x14ac:dyDescent="0.4">
      <c r="B128" s="3">
        <v>0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J128" s="3">
        <v>0</v>
      </c>
    </row>
    <row r="129" spans="2:10" hidden="1" outlineLevel="1" x14ac:dyDescent="0.4">
      <c r="B129" s="3">
        <v>0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J129" s="3">
        <v>0</v>
      </c>
    </row>
    <row r="130" spans="2:10" hidden="1" outlineLevel="1" x14ac:dyDescent="0.4">
      <c r="B130" s="3">
        <v>0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J130" s="3">
        <v>0</v>
      </c>
    </row>
    <row r="131" spans="2:10" hidden="1" outlineLevel="1" x14ac:dyDescent="0.4">
      <c r="B131" s="3">
        <v>0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J131" s="3">
        <v>0</v>
      </c>
    </row>
    <row r="132" spans="2:10" hidden="1" outlineLevel="1" x14ac:dyDescent="0.4">
      <c r="B132" s="3">
        <v>0</v>
      </c>
      <c r="C132" s="3">
        <v>0</v>
      </c>
      <c r="D132" s="3">
        <v>0</v>
      </c>
      <c r="E132" s="3">
        <v>0</v>
      </c>
      <c r="F132" s="3">
        <v>0</v>
      </c>
      <c r="G132" s="3">
        <v>0</v>
      </c>
      <c r="J132" s="3">
        <v>0</v>
      </c>
    </row>
    <row r="133" spans="2:10" hidden="1" outlineLevel="1" x14ac:dyDescent="0.4">
      <c r="B133" s="3">
        <v>0</v>
      </c>
      <c r="C133" s="3">
        <v>0</v>
      </c>
      <c r="D133" s="3">
        <v>0</v>
      </c>
      <c r="E133" s="3">
        <v>0</v>
      </c>
      <c r="F133" s="3">
        <v>0</v>
      </c>
      <c r="G133" s="3">
        <v>0</v>
      </c>
      <c r="J133" s="3">
        <v>0</v>
      </c>
    </row>
    <row r="134" spans="2:10" hidden="1" outlineLevel="1" x14ac:dyDescent="0.4">
      <c r="B134" s="3">
        <v>0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  <c r="J134" s="3">
        <v>0</v>
      </c>
    </row>
    <row r="135" spans="2:10" hidden="1" outlineLevel="1" x14ac:dyDescent="0.4">
      <c r="B135" s="3">
        <v>0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J135" s="3">
        <v>0</v>
      </c>
    </row>
    <row r="136" spans="2:10" hidden="1" outlineLevel="1" x14ac:dyDescent="0.4">
      <c r="B136" s="3">
        <v>0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J136" s="3">
        <v>0</v>
      </c>
    </row>
    <row r="137" spans="2:10" hidden="1" outlineLevel="1" x14ac:dyDescent="0.4">
      <c r="B137" s="3">
        <v>0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J137" s="3">
        <v>0</v>
      </c>
    </row>
    <row r="138" spans="2:10" hidden="1" outlineLevel="1" x14ac:dyDescent="0.4">
      <c r="B138" s="3">
        <v>0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J138" s="3">
        <v>0</v>
      </c>
    </row>
    <row r="139" spans="2:10" hidden="1" outlineLevel="1" x14ac:dyDescent="0.4">
      <c r="B139" s="3">
        <v>0</v>
      </c>
      <c r="C139" s="3">
        <v>0</v>
      </c>
      <c r="D139" s="3">
        <v>0</v>
      </c>
      <c r="E139" s="3">
        <v>0</v>
      </c>
      <c r="F139" s="3">
        <v>0</v>
      </c>
      <c r="G139" s="3">
        <v>0</v>
      </c>
      <c r="J139" s="3">
        <v>0</v>
      </c>
    </row>
    <row r="140" spans="2:10" hidden="1" outlineLevel="1" x14ac:dyDescent="0.4">
      <c r="B140" s="3">
        <v>0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J140" s="3">
        <v>0</v>
      </c>
    </row>
    <row r="141" spans="2:10" hidden="1" outlineLevel="1" x14ac:dyDescent="0.4">
      <c r="B141" s="3">
        <v>0</v>
      </c>
      <c r="C141" s="3">
        <v>0</v>
      </c>
      <c r="D141" s="3">
        <v>0</v>
      </c>
      <c r="E141" s="3">
        <v>0</v>
      </c>
      <c r="F141" s="3">
        <v>0</v>
      </c>
      <c r="G141" s="3">
        <v>0</v>
      </c>
      <c r="J141" s="3">
        <v>0</v>
      </c>
    </row>
    <row r="142" spans="2:10" hidden="1" outlineLevel="1" x14ac:dyDescent="0.4">
      <c r="B142" s="3">
        <v>0</v>
      </c>
      <c r="C142" s="3">
        <v>0</v>
      </c>
      <c r="D142" s="3">
        <v>0</v>
      </c>
      <c r="E142" s="3">
        <v>0</v>
      </c>
      <c r="F142" s="3">
        <v>0</v>
      </c>
      <c r="G142" s="3">
        <v>0</v>
      </c>
      <c r="J142" s="3">
        <v>0</v>
      </c>
    </row>
    <row r="143" spans="2:10" hidden="1" outlineLevel="1" x14ac:dyDescent="0.4">
      <c r="B143" s="3">
        <v>0</v>
      </c>
      <c r="C143" s="3">
        <v>0</v>
      </c>
      <c r="D143" s="3">
        <v>0</v>
      </c>
      <c r="E143" s="3">
        <v>0</v>
      </c>
      <c r="F143" s="3">
        <v>0</v>
      </c>
      <c r="G143" s="3">
        <v>0</v>
      </c>
      <c r="J143" s="3">
        <v>0</v>
      </c>
    </row>
    <row r="144" spans="2:10" hidden="1" outlineLevel="1" x14ac:dyDescent="0.4">
      <c r="B144" s="3">
        <v>0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J144" s="3">
        <v>0</v>
      </c>
    </row>
    <row r="145" spans="2:10" hidden="1" outlineLevel="1" x14ac:dyDescent="0.4">
      <c r="B145" s="3">
        <v>0</v>
      </c>
      <c r="C145" s="3">
        <v>0</v>
      </c>
      <c r="D145" s="3">
        <v>0</v>
      </c>
      <c r="E145" s="3">
        <v>0</v>
      </c>
      <c r="F145" s="3">
        <v>0</v>
      </c>
      <c r="G145" s="3">
        <v>0</v>
      </c>
      <c r="J145" s="3">
        <v>0</v>
      </c>
    </row>
    <row r="146" spans="2:10" hidden="1" outlineLevel="1" x14ac:dyDescent="0.4">
      <c r="B146" s="3">
        <v>0</v>
      </c>
      <c r="C146" s="3">
        <v>0</v>
      </c>
      <c r="D146" s="3">
        <v>0</v>
      </c>
      <c r="E146" s="3">
        <v>0</v>
      </c>
      <c r="F146" s="3">
        <v>0</v>
      </c>
      <c r="G146" s="3">
        <v>0</v>
      </c>
      <c r="J146" s="3">
        <v>0</v>
      </c>
    </row>
    <row r="147" spans="2:10" hidden="1" outlineLevel="1" x14ac:dyDescent="0.4">
      <c r="B147" s="3">
        <v>0</v>
      </c>
      <c r="C147" s="3">
        <v>0</v>
      </c>
      <c r="D147" s="3">
        <v>0</v>
      </c>
      <c r="E147" s="3">
        <v>0</v>
      </c>
      <c r="F147" s="3">
        <v>0</v>
      </c>
      <c r="G147" s="3">
        <v>0</v>
      </c>
      <c r="J147" s="3">
        <v>0</v>
      </c>
    </row>
    <row r="148" spans="2:10" hidden="1" outlineLevel="1" x14ac:dyDescent="0.4">
      <c r="B148" s="3">
        <v>0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J148" s="3">
        <v>0</v>
      </c>
    </row>
    <row r="149" spans="2:10" hidden="1" outlineLevel="1" x14ac:dyDescent="0.4">
      <c r="B149" s="3">
        <v>0</v>
      </c>
      <c r="C149" s="3">
        <v>0</v>
      </c>
      <c r="D149" s="3">
        <v>0</v>
      </c>
      <c r="E149" s="3">
        <v>0</v>
      </c>
      <c r="F149" s="3">
        <v>0</v>
      </c>
      <c r="G149" s="3">
        <v>0</v>
      </c>
      <c r="J149" s="3">
        <v>0</v>
      </c>
    </row>
    <row r="150" spans="2:10" hidden="1" outlineLevel="1" x14ac:dyDescent="0.4">
      <c r="B150" s="3">
        <v>0</v>
      </c>
      <c r="C150" s="3">
        <v>0</v>
      </c>
      <c r="D150" s="3">
        <v>0</v>
      </c>
      <c r="E150" s="3">
        <v>0</v>
      </c>
      <c r="F150" s="3">
        <v>0</v>
      </c>
      <c r="G150" s="3">
        <v>0</v>
      </c>
      <c r="J150" s="3">
        <v>0</v>
      </c>
    </row>
    <row r="151" spans="2:10" hidden="1" outlineLevel="1" x14ac:dyDescent="0.4">
      <c r="B151" s="3">
        <v>0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  <c r="J151" s="3">
        <v>0</v>
      </c>
    </row>
    <row r="152" spans="2:10" hidden="1" outlineLevel="1" x14ac:dyDescent="0.4">
      <c r="B152" s="3">
        <v>0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J152" s="3">
        <v>0</v>
      </c>
    </row>
    <row r="153" spans="2:10" hidden="1" outlineLevel="1" x14ac:dyDescent="0.4">
      <c r="B153" s="3">
        <v>0</v>
      </c>
      <c r="C153" s="3">
        <v>0</v>
      </c>
      <c r="D153" s="3">
        <v>0</v>
      </c>
      <c r="E153" s="3">
        <v>0</v>
      </c>
      <c r="F153" s="3">
        <v>0</v>
      </c>
      <c r="G153" s="3">
        <v>0</v>
      </c>
      <c r="J153" s="3">
        <v>0</v>
      </c>
    </row>
    <row r="154" spans="2:10" hidden="1" outlineLevel="1" x14ac:dyDescent="0.4">
      <c r="B154" s="3">
        <v>0</v>
      </c>
      <c r="C154" s="3">
        <v>0</v>
      </c>
      <c r="D154" s="3">
        <v>0</v>
      </c>
      <c r="E154" s="3">
        <v>0</v>
      </c>
      <c r="F154" s="3">
        <v>0</v>
      </c>
      <c r="G154" s="3">
        <v>0</v>
      </c>
      <c r="J154" s="3">
        <v>0</v>
      </c>
    </row>
    <row r="155" spans="2:10" hidden="1" outlineLevel="1" x14ac:dyDescent="0.4">
      <c r="B155" s="3">
        <v>0</v>
      </c>
      <c r="C155" s="3">
        <v>0</v>
      </c>
      <c r="D155" s="3">
        <v>0</v>
      </c>
      <c r="E155" s="3">
        <v>0</v>
      </c>
      <c r="F155" s="3">
        <v>0</v>
      </c>
      <c r="G155" s="3">
        <v>0</v>
      </c>
      <c r="J155" s="3">
        <v>0</v>
      </c>
    </row>
    <row r="156" spans="2:10" hidden="1" outlineLevel="1" x14ac:dyDescent="0.4">
      <c r="B156" s="3">
        <v>0</v>
      </c>
      <c r="C156" s="3">
        <v>0</v>
      </c>
      <c r="D156" s="3">
        <v>0</v>
      </c>
      <c r="E156" s="3">
        <v>0</v>
      </c>
      <c r="F156" s="3">
        <v>0</v>
      </c>
      <c r="G156" s="3">
        <v>0</v>
      </c>
      <c r="J156" s="3">
        <v>0</v>
      </c>
    </row>
    <row r="157" spans="2:10" hidden="1" outlineLevel="1" x14ac:dyDescent="0.4">
      <c r="B157" s="3">
        <v>0</v>
      </c>
      <c r="C157" s="3">
        <v>0</v>
      </c>
      <c r="D157" s="3">
        <v>0</v>
      </c>
      <c r="E157" s="3">
        <v>0</v>
      </c>
      <c r="F157" s="3">
        <v>0</v>
      </c>
      <c r="G157" s="3">
        <v>0</v>
      </c>
      <c r="J157" s="3">
        <v>0</v>
      </c>
    </row>
    <row r="158" spans="2:10" hidden="1" outlineLevel="1" x14ac:dyDescent="0.4">
      <c r="B158" s="3">
        <v>0</v>
      </c>
      <c r="C158" s="3">
        <v>0</v>
      </c>
      <c r="D158" s="3">
        <v>0</v>
      </c>
      <c r="E158" s="3">
        <v>0</v>
      </c>
      <c r="F158" s="3">
        <v>0</v>
      </c>
      <c r="G158" s="3">
        <v>0</v>
      </c>
      <c r="J158" s="3">
        <v>0</v>
      </c>
    </row>
    <row r="159" spans="2:10" hidden="1" outlineLevel="1" x14ac:dyDescent="0.4">
      <c r="B159" s="3">
        <v>0</v>
      </c>
      <c r="C159" s="3">
        <v>0</v>
      </c>
      <c r="D159" s="3">
        <v>0</v>
      </c>
      <c r="E159" s="3">
        <v>0</v>
      </c>
      <c r="F159" s="3">
        <v>0</v>
      </c>
      <c r="G159" s="3">
        <v>0</v>
      </c>
      <c r="J159" s="3">
        <v>0</v>
      </c>
    </row>
    <row r="160" spans="2:10" hidden="1" outlineLevel="1" x14ac:dyDescent="0.4">
      <c r="B160" s="3">
        <v>0</v>
      </c>
      <c r="C160" s="3">
        <v>0</v>
      </c>
      <c r="D160" s="3">
        <v>0</v>
      </c>
      <c r="E160" s="3">
        <v>0</v>
      </c>
      <c r="F160" s="3">
        <v>0</v>
      </c>
      <c r="G160" s="3">
        <v>0</v>
      </c>
      <c r="J160" s="3">
        <v>0</v>
      </c>
    </row>
    <row r="161" spans="2:10" hidden="1" outlineLevel="1" x14ac:dyDescent="0.4">
      <c r="B161" s="3">
        <v>0</v>
      </c>
      <c r="C161" s="3">
        <v>0</v>
      </c>
      <c r="D161" s="3">
        <v>0</v>
      </c>
      <c r="E161" s="3">
        <v>0</v>
      </c>
      <c r="F161" s="3">
        <v>0</v>
      </c>
      <c r="G161" s="3">
        <v>0</v>
      </c>
      <c r="J161" s="3">
        <v>0</v>
      </c>
    </row>
    <row r="162" spans="2:10" hidden="1" outlineLevel="1" x14ac:dyDescent="0.4">
      <c r="B162" s="3">
        <v>0</v>
      </c>
      <c r="C162" s="3">
        <v>0</v>
      </c>
      <c r="D162" s="3">
        <v>0</v>
      </c>
      <c r="E162" s="3">
        <v>0</v>
      </c>
      <c r="F162" s="3">
        <v>0</v>
      </c>
      <c r="G162" s="3">
        <v>0</v>
      </c>
      <c r="J162" s="3">
        <v>0</v>
      </c>
    </row>
    <row r="163" spans="2:10" hidden="1" outlineLevel="1" x14ac:dyDescent="0.4">
      <c r="B163" s="3">
        <v>0</v>
      </c>
      <c r="C163" s="3">
        <v>0</v>
      </c>
      <c r="D163" s="3">
        <v>0</v>
      </c>
      <c r="E163" s="3">
        <v>0</v>
      </c>
      <c r="F163" s="3">
        <v>0</v>
      </c>
      <c r="G163" s="3">
        <v>0</v>
      </c>
      <c r="J163" s="3">
        <v>0</v>
      </c>
    </row>
    <row r="164" spans="2:10" hidden="1" outlineLevel="1" x14ac:dyDescent="0.4">
      <c r="B164" s="3">
        <v>0</v>
      </c>
      <c r="C164" s="3">
        <v>0</v>
      </c>
      <c r="D164" s="3">
        <v>0</v>
      </c>
      <c r="E164" s="3">
        <v>0</v>
      </c>
      <c r="F164" s="3">
        <v>0</v>
      </c>
      <c r="G164" s="3">
        <v>0</v>
      </c>
      <c r="J164" s="3">
        <v>0</v>
      </c>
    </row>
    <row r="165" spans="2:10" hidden="1" outlineLevel="1" x14ac:dyDescent="0.4">
      <c r="B165" s="3">
        <v>0</v>
      </c>
      <c r="C165" s="3">
        <v>0</v>
      </c>
      <c r="D165" s="3">
        <v>0</v>
      </c>
      <c r="E165" s="3">
        <v>0</v>
      </c>
      <c r="F165" s="3">
        <v>0</v>
      </c>
      <c r="G165" s="3">
        <v>0</v>
      </c>
      <c r="J165" s="3">
        <v>0</v>
      </c>
    </row>
    <row r="166" spans="2:10" hidden="1" outlineLevel="1" x14ac:dyDescent="0.4">
      <c r="B166" s="3">
        <v>0</v>
      </c>
      <c r="C166" s="3">
        <v>0</v>
      </c>
      <c r="D166" s="3">
        <v>0</v>
      </c>
      <c r="E166" s="3">
        <v>0</v>
      </c>
      <c r="F166" s="3">
        <v>0</v>
      </c>
      <c r="G166" s="3">
        <v>0</v>
      </c>
      <c r="J166" s="3">
        <v>0</v>
      </c>
    </row>
    <row r="167" spans="2:10" hidden="1" outlineLevel="1" x14ac:dyDescent="0.4">
      <c r="B167" s="3">
        <v>0</v>
      </c>
      <c r="C167" s="3">
        <v>0</v>
      </c>
      <c r="D167" s="3">
        <v>0</v>
      </c>
      <c r="E167" s="3">
        <v>0</v>
      </c>
      <c r="F167" s="3">
        <v>0</v>
      </c>
      <c r="G167" s="3">
        <v>0</v>
      </c>
      <c r="J167" s="3">
        <v>0</v>
      </c>
    </row>
    <row r="168" spans="2:10" hidden="1" outlineLevel="1" x14ac:dyDescent="0.4">
      <c r="B168" s="3">
        <v>0</v>
      </c>
      <c r="C168" s="3">
        <v>0</v>
      </c>
      <c r="D168" s="3">
        <v>0</v>
      </c>
      <c r="E168" s="3">
        <v>0</v>
      </c>
      <c r="F168" s="3">
        <v>0</v>
      </c>
      <c r="G168" s="3">
        <v>0</v>
      </c>
      <c r="J168" s="3">
        <v>0</v>
      </c>
    </row>
    <row r="169" spans="2:10" hidden="1" outlineLevel="1" x14ac:dyDescent="0.4">
      <c r="B169" s="3">
        <v>0</v>
      </c>
      <c r="C169" s="3">
        <v>0</v>
      </c>
      <c r="D169" s="3">
        <v>0</v>
      </c>
      <c r="E169" s="3">
        <v>0</v>
      </c>
      <c r="F169" s="3">
        <v>0</v>
      </c>
      <c r="G169" s="3">
        <v>0</v>
      </c>
      <c r="J169" s="3">
        <v>0</v>
      </c>
    </row>
    <row r="170" spans="2:10" hidden="1" outlineLevel="1" x14ac:dyDescent="0.4">
      <c r="B170" s="3">
        <v>0</v>
      </c>
      <c r="C170" s="3">
        <v>0</v>
      </c>
      <c r="D170" s="3">
        <v>0</v>
      </c>
      <c r="E170" s="3">
        <v>0</v>
      </c>
      <c r="F170" s="3">
        <v>0</v>
      </c>
      <c r="G170" s="3">
        <v>0</v>
      </c>
      <c r="J170" s="3">
        <v>0</v>
      </c>
    </row>
    <row r="171" spans="2:10" hidden="1" outlineLevel="1" x14ac:dyDescent="0.4">
      <c r="B171" s="3">
        <v>0</v>
      </c>
      <c r="C171" s="3">
        <v>0</v>
      </c>
      <c r="D171" s="3">
        <v>0</v>
      </c>
      <c r="E171" s="3">
        <v>0</v>
      </c>
      <c r="F171" s="3">
        <v>0</v>
      </c>
      <c r="G171" s="3">
        <v>0</v>
      </c>
      <c r="J171" s="3">
        <v>0</v>
      </c>
    </row>
    <row r="172" spans="2:10" hidden="1" outlineLevel="1" x14ac:dyDescent="0.4">
      <c r="B172" s="3">
        <v>0</v>
      </c>
      <c r="C172" s="3">
        <v>0</v>
      </c>
      <c r="D172" s="3">
        <v>0</v>
      </c>
      <c r="E172" s="3">
        <v>0</v>
      </c>
      <c r="F172" s="3">
        <v>0</v>
      </c>
      <c r="G172" s="3">
        <v>0</v>
      </c>
      <c r="J172" s="3">
        <v>0</v>
      </c>
    </row>
    <row r="173" spans="2:10" hidden="1" outlineLevel="1" x14ac:dyDescent="0.4">
      <c r="B173" s="3">
        <v>0</v>
      </c>
      <c r="C173" s="3">
        <v>0</v>
      </c>
      <c r="D173" s="3">
        <v>0</v>
      </c>
      <c r="E173" s="3">
        <v>0</v>
      </c>
      <c r="F173" s="3">
        <v>0</v>
      </c>
      <c r="G173" s="3">
        <v>0</v>
      </c>
      <c r="J173" s="3">
        <v>0</v>
      </c>
    </row>
    <row r="174" spans="2:10" hidden="1" outlineLevel="1" x14ac:dyDescent="0.4">
      <c r="B174" s="3">
        <v>0</v>
      </c>
      <c r="C174" s="3">
        <v>0</v>
      </c>
      <c r="D174" s="3">
        <v>0</v>
      </c>
      <c r="E174" s="3">
        <v>0</v>
      </c>
      <c r="F174" s="3">
        <v>0</v>
      </c>
      <c r="G174" s="3">
        <v>0</v>
      </c>
      <c r="J174" s="3">
        <v>0</v>
      </c>
    </row>
    <row r="175" spans="2:10" hidden="1" outlineLevel="1" x14ac:dyDescent="0.4">
      <c r="B175" s="3">
        <v>0</v>
      </c>
      <c r="C175" s="3">
        <v>0</v>
      </c>
      <c r="D175" s="3">
        <v>0</v>
      </c>
      <c r="E175" s="3">
        <v>0</v>
      </c>
      <c r="F175" s="3">
        <v>0</v>
      </c>
      <c r="G175" s="3">
        <v>0</v>
      </c>
      <c r="J175" s="3">
        <v>0</v>
      </c>
    </row>
    <row r="176" spans="2:10" hidden="1" outlineLevel="1" x14ac:dyDescent="0.4">
      <c r="B176" s="3">
        <v>0</v>
      </c>
      <c r="C176" s="3">
        <v>0</v>
      </c>
      <c r="D176" s="3">
        <v>0</v>
      </c>
      <c r="E176" s="3">
        <v>0</v>
      </c>
      <c r="F176" s="3">
        <v>0</v>
      </c>
      <c r="G176" s="3">
        <v>0</v>
      </c>
      <c r="J176" s="3">
        <v>0</v>
      </c>
    </row>
    <row r="177" spans="2:10" hidden="1" outlineLevel="1" x14ac:dyDescent="0.4">
      <c r="B177" s="3">
        <v>0</v>
      </c>
      <c r="C177" s="3">
        <v>0</v>
      </c>
      <c r="D177" s="3">
        <v>0</v>
      </c>
      <c r="E177" s="3">
        <v>0</v>
      </c>
      <c r="F177" s="3">
        <v>0</v>
      </c>
      <c r="G177" s="3">
        <v>0</v>
      </c>
      <c r="J177" s="3">
        <v>0</v>
      </c>
    </row>
    <row r="178" spans="2:10" hidden="1" outlineLevel="1" x14ac:dyDescent="0.4">
      <c r="B178" s="3">
        <v>0</v>
      </c>
      <c r="C178" s="3">
        <v>0</v>
      </c>
      <c r="D178" s="3">
        <v>0</v>
      </c>
      <c r="E178" s="3">
        <v>0</v>
      </c>
      <c r="F178" s="3">
        <v>0</v>
      </c>
      <c r="G178" s="3">
        <v>0</v>
      </c>
      <c r="J178" s="3">
        <v>0</v>
      </c>
    </row>
    <row r="179" spans="2:10" hidden="1" outlineLevel="1" x14ac:dyDescent="0.4">
      <c r="B179" s="3">
        <v>0</v>
      </c>
      <c r="C179" s="3">
        <v>0</v>
      </c>
      <c r="D179" s="3">
        <v>0</v>
      </c>
      <c r="E179" s="3">
        <v>0</v>
      </c>
      <c r="F179" s="3">
        <v>0</v>
      </c>
      <c r="G179" s="3">
        <v>0</v>
      </c>
      <c r="J179" s="3">
        <v>0</v>
      </c>
    </row>
    <row r="180" spans="2:10" hidden="1" outlineLevel="1" x14ac:dyDescent="0.4">
      <c r="B180" s="3">
        <v>0</v>
      </c>
      <c r="C180" s="3">
        <v>0</v>
      </c>
      <c r="D180" s="3">
        <v>0</v>
      </c>
      <c r="E180" s="3">
        <v>0</v>
      </c>
      <c r="F180" s="3">
        <v>0</v>
      </c>
      <c r="G180" s="3">
        <v>0</v>
      </c>
      <c r="J180" s="3">
        <v>0</v>
      </c>
    </row>
    <row r="181" spans="2:10" hidden="1" outlineLevel="1" x14ac:dyDescent="0.4">
      <c r="B181" s="3">
        <v>0</v>
      </c>
      <c r="C181" s="3">
        <v>0</v>
      </c>
      <c r="D181" s="3">
        <v>0</v>
      </c>
      <c r="E181" s="3">
        <v>0</v>
      </c>
      <c r="F181" s="3">
        <v>0</v>
      </c>
      <c r="G181" s="3">
        <v>0</v>
      </c>
      <c r="J181" s="3">
        <v>0</v>
      </c>
    </row>
    <row r="182" spans="2:10" hidden="1" outlineLevel="1" x14ac:dyDescent="0.4">
      <c r="B182" s="3">
        <v>0</v>
      </c>
      <c r="C182" s="3">
        <v>0</v>
      </c>
      <c r="D182" s="3">
        <v>0</v>
      </c>
      <c r="E182" s="3">
        <v>0</v>
      </c>
      <c r="F182" s="3">
        <v>0</v>
      </c>
      <c r="G182" s="3">
        <v>0</v>
      </c>
      <c r="J182" s="3">
        <v>0</v>
      </c>
    </row>
    <row r="183" spans="2:10" hidden="1" outlineLevel="1" x14ac:dyDescent="0.4">
      <c r="B183" s="3">
        <v>0</v>
      </c>
      <c r="C183" s="3">
        <v>0</v>
      </c>
      <c r="D183" s="3">
        <v>0</v>
      </c>
      <c r="E183" s="3">
        <v>0</v>
      </c>
      <c r="F183" s="3">
        <v>0</v>
      </c>
      <c r="G183" s="3">
        <v>0</v>
      </c>
      <c r="J183" s="3">
        <v>0</v>
      </c>
    </row>
    <row r="184" spans="2:10" hidden="1" outlineLevel="1" x14ac:dyDescent="0.4">
      <c r="B184" s="3">
        <v>0</v>
      </c>
      <c r="C184" s="3">
        <v>0</v>
      </c>
      <c r="D184" s="3">
        <v>0</v>
      </c>
      <c r="E184" s="3">
        <v>0</v>
      </c>
      <c r="F184" s="3">
        <v>0</v>
      </c>
      <c r="G184" s="3">
        <v>0</v>
      </c>
      <c r="J184" s="3">
        <v>0</v>
      </c>
    </row>
    <row r="185" spans="2:10" hidden="1" outlineLevel="1" x14ac:dyDescent="0.4">
      <c r="B185" s="3">
        <v>0</v>
      </c>
      <c r="C185" s="3">
        <v>0</v>
      </c>
      <c r="D185" s="3">
        <v>0</v>
      </c>
      <c r="E185" s="3">
        <v>0</v>
      </c>
      <c r="F185" s="3">
        <v>0</v>
      </c>
      <c r="G185" s="3">
        <v>0</v>
      </c>
      <c r="J185" s="3">
        <v>0</v>
      </c>
    </row>
    <row r="186" spans="2:10" hidden="1" outlineLevel="1" x14ac:dyDescent="0.4">
      <c r="B186" s="3">
        <v>0</v>
      </c>
      <c r="C186" s="3">
        <v>0</v>
      </c>
      <c r="D186" s="3">
        <v>0</v>
      </c>
      <c r="E186" s="3">
        <v>0</v>
      </c>
      <c r="F186" s="3">
        <v>0</v>
      </c>
      <c r="G186" s="3">
        <v>0</v>
      </c>
      <c r="J186" s="3">
        <v>0</v>
      </c>
    </row>
    <row r="187" spans="2:10" hidden="1" outlineLevel="1" x14ac:dyDescent="0.4">
      <c r="B187" s="3">
        <v>0</v>
      </c>
      <c r="C187" s="3">
        <v>0</v>
      </c>
      <c r="D187" s="3">
        <v>0</v>
      </c>
      <c r="E187" s="3">
        <v>0</v>
      </c>
      <c r="F187" s="3">
        <v>0</v>
      </c>
      <c r="G187" s="3">
        <v>0</v>
      </c>
      <c r="J187" s="3">
        <v>0</v>
      </c>
    </row>
    <row r="188" spans="2:10" hidden="1" outlineLevel="1" x14ac:dyDescent="0.4">
      <c r="B188" s="3">
        <v>0</v>
      </c>
      <c r="C188" s="3">
        <v>0</v>
      </c>
      <c r="D188" s="3">
        <v>0</v>
      </c>
      <c r="E188" s="3">
        <v>0</v>
      </c>
      <c r="F188" s="3">
        <v>0</v>
      </c>
      <c r="G188" s="3">
        <v>0</v>
      </c>
      <c r="J188" s="3">
        <v>0</v>
      </c>
    </row>
    <row r="189" spans="2:10" hidden="1" outlineLevel="1" x14ac:dyDescent="0.4">
      <c r="B189" s="3">
        <v>0</v>
      </c>
      <c r="C189" s="3">
        <v>0</v>
      </c>
      <c r="D189" s="3">
        <v>0</v>
      </c>
      <c r="E189" s="3">
        <v>0</v>
      </c>
      <c r="F189" s="3">
        <v>0</v>
      </c>
      <c r="G189" s="3">
        <v>0</v>
      </c>
      <c r="J189" s="3">
        <v>0</v>
      </c>
    </row>
    <row r="190" spans="2:10" hidden="1" outlineLevel="1" x14ac:dyDescent="0.4">
      <c r="B190" s="3">
        <v>0</v>
      </c>
      <c r="C190" s="3">
        <v>0</v>
      </c>
      <c r="D190" s="3">
        <v>0</v>
      </c>
      <c r="E190" s="3">
        <v>0</v>
      </c>
      <c r="F190" s="3">
        <v>0</v>
      </c>
      <c r="G190" s="3">
        <v>0</v>
      </c>
      <c r="J190" s="3">
        <v>0</v>
      </c>
    </row>
    <row r="191" spans="2:10" hidden="1" outlineLevel="1" x14ac:dyDescent="0.4">
      <c r="B191" s="3">
        <v>0</v>
      </c>
      <c r="C191" s="3">
        <v>0</v>
      </c>
      <c r="D191" s="3">
        <v>0</v>
      </c>
      <c r="E191" s="3">
        <v>0</v>
      </c>
      <c r="F191" s="3">
        <v>0</v>
      </c>
      <c r="G191" s="3">
        <v>0</v>
      </c>
      <c r="J191" s="3">
        <v>0</v>
      </c>
    </row>
    <row r="192" spans="2:10" hidden="1" outlineLevel="1" x14ac:dyDescent="0.4">
      <c r="B192" s="3">
        <v>0</v>
      </c>
      <c r="C192" s="3">
        <v>0</v>
      </c>
      <c r="D192" s="3">
        <v>0</v>
      </c>
      <c r="E192" s="3">
        <v>0</v>
      </c>
      <c r="F192" s="3">
        <v>0</v>
      </c>
      <c r="G192" s="3">
        <v>0</v>
      </c>
      <c r="J192" s="3">
        <v>0</v>
      </c>
    </row>
    <row r="193" spans="2:10" hidden="1" outlineLevel="1" x14ac:dyDescent="0.4">
      <c r="B193" s="3">
        <v>0</v>
      </c>
      <c r="C193" s="3">
        <v>0</v>
      </c>
      <c r="D193" s="3">
        <v>0</v>
      </c>
      <c r="E193" s="3">
        <v>0</v>
      </c>
      <c r="F193" s="3">
        <v>0</v>
      </c>
      <c r="G193" s="3">
        <v>0</v>
      </c>
      <c r="J193" s="3">
        <v>0</v>
      </c>
    </row>
    <row r="194" spans="2:10" hidden="1" outlineLevel="1" x14ac:dyDescent="0.4">
      <c r="B194" s="3">
        <v>0</v>
      </c>
      <c r="C194" s="3">
        <v>0</v>
      </c>
      <c r="D194" s="3">
        <v>0</v>
      </c>
      <c r="E194" s="3">
        <v>0</v>
      </c>
      <c r="F194" s="3">
        <v>0</v>
      </c>
      <c r="G194" s="3">
        <v>0</v>
      </c>
      <c r="J194" s="3">
        <v>0</v>
      </c>
    </row>
    <row r="195" spans="2:10" hidden="1" outlineLevel="1" x14ac:dyDescent="0.4">
      <c r="B195" s="3">
        <v>0</v>
      </c>
      <c r="C195" s="3">
        <v>0</v>
      </c>
      <c r="D195" s="3">
        <v>0</v>
      </c>
      <c r="E195" s="3">
        <v>0</v>
      </c>
      <c r="F195" s="3">
        <v>0</v>
      </c>
      <c r="G195" s="3">
        <v>0</v>
      </c>
      <c r="J195" s="3">
        <v>0</v>
      </c>
    </row>
    <row r="196" spans="2:10" hidden="1" outlineLevel="1" x14ac:dyDescent="0.4">
      <c r="B196" s="3">
        <v>0</v>
      </c>
      <c r="C196" s="3">
        <v>0</v>
      </c>
      <c r="D196" s="3">
        <v>0</v>
      </c>
      <c r="E196" s="3">
        <v>0</v>
      </c>
      <c r="F196" s="3">
        <v>0</v>
      </c>
      <c r="G196" s="3">
        <v>0</v>
      </c>
      <c r="J196" s="3">
        <v>0</v>
      </c>
    </row>
    <row r="197" spans="2:10" hidden="1" outlineLevel="1" x14ac:dyDescent="0.4">
      <c r="B197" s="3">
        <v>0</v>
      </c>
      <c r="C197" s="3">
        <v>0</v>
      </c>
      <c r="D197" s="3">
        <v>0</v>
      </c>
      <c r="E197" s="3">
        <v>0</v>
      </c>
      <c r="F197" s="3">
        <v>0</v>
      </c>
      <c r="G197" s="3">
        <v>0</v>
      </c>
      <c r="J197" s="3">
        <v>0</v>
      </c>
    </row>
    <row r="198" spans="2:10" hidden="1" outlineLevel="1" x14ac:dyDescent="0.4">
      <c r="B198" s="3">
        <v>0</v>
      </c>
      <c r="C198" s="3">
        <v>0</v>
      </c>
      <c r="D198" s="3">
        <v>0</v>
      </c>
      <c r="E198" s="3">
        <v>0</v>
      </c>
      <c r="F198" s="3">
        <v>0</v>
      </c>
      <c r="G198" s="3">
        <v>0</v>
      </c>
      <c r="J198" s="3">
        <v>0</v>
      </c>
    </row>
    <row r="199" spans="2:10" hidden="1" outlineLevel="1" x14ac:dyDescent="0.4">
      <c r="B199" s="3">
        <v>0</v>
      </c>
      <c r="C199" s="3">
        <v>0</v>
      </c>
      <c r="D199" s="3">
        <v>0</v>
      </c>
      <c r="E199" s="3">
        <v>0</v>
      </c>
      <c r="F199" s="3">
        <v>0</v>
      </c>
      <c r="G199" s="3">
        <v>0</v>
      </c>
      <c r="J199" s="3">
        <v>0</v>
      </c>
    </row>
    <row r="200" spans="2:10" hidden="1" outlineLevel="1" x14ac:dyDescent="0.4">
      <c r="B200" s="3">
        <v>0</v>
      </c>
      <c r="C200" s="3">
        <v>0</v>
      </c>
      <c r="D200" s="3">
        <v>0</v>
      </c>
      <c r="E200" s="3">
        <v>0</v>
      </c>
      <c r="F200" s="3">
        <v>0</v>
      </c>
      <c r="G200" s="3">
        <v>0</v>
      </c>
      <c r="J200" s="3">
        <v>0</v>
      </c>
    </row>
    <row r="201" spans="2:10" hidden="1" outlineLevel="1" x14ac:dyDescent="0.4">
      <c r="B201" s="3">
        <v>0</v>
      </c>
      <c r="C201" s="3">
        <v>0</v>
      </c>
      <c r="D201" s="3">
        <v>0</v>
      </c>
      <c r="E201" s="3">
        <v>0</v>
      </c>
      <c r="F201" s="3">
        <v>0</v>
      </c>
      <c r="G201" s="3">
        <v>0</v>
      </c>
      <c r="J201" s="3">
        <v>0</v>
      </c>
    </row>
    <row r="202" spans="2:10" hidden="1" outlineLevel="1" x14ac:dyDescent="0.4">
      <c r="B202" s="3">
        <v>0</v>
      </c>
      <c r="C202" s="3">
        <v>0</v>
      </c>
      <c r="D202" s="3">
        <v>0</v>
      </c>
      <c r="E202" s="3">
        <v>0</v>
      </c>
      <c r="F202" s="3">
        <v>0</v>
      </c>
      <c r="G202" s="3">
        <v>0</v>
      </c>
      <c r="J202" s="3">
        <v>0</v>
      </c>
    </row>
    <row r="203" spans="2:10" hidden="1" outlineLevel="1" x14ac:dyDescent="0.4">
      <c r="B203" s="3">
        <v>0</v>
      </c>
      <c r="C203" s="3">
        <v>0</v>
      </c>
      <c r="D203" s="3">
        <v>0</v>
      </c>
      <c r="E203" s="3">
        <v>0</v>
      </c>
      <c r="F203" s="3">
        <v>0</v>
      </c>
      <c r="G203" s="3">
        <v>0</v>
      </c>
      <c r="J203" s="3">
        <v>0</v>
      </c>
    </row>
    <row r="204" spans="2:10" hidden="1" outlineLevel="1" x14ac:dyDescent="0.4">
      <c r="B204" s="3">
        <v>0</v>
      </c>
      <c r="C204" s="3">
        <v>0</v>
      </c>
      <c r="D204" s="3">
        <v>0</v>
      </c>
      <c r="E204" s="3">
        <v>0</v>
      </c>
      <c r="F204" s="3">
        <v>0</v>
      </c>
      <c r="G204" s="3">
        <v>0</v>
      </c>
      <c r="J204" s="3">
        <v>0</v>
      </c>
    </row>
    <row r="205" spans="2:10" hidden="1" outlineLevel="1" x14ac:dyDescent="0.4">
      <c r="B205" s="3">
        <v>0</v>
      </c>
      <c r="C205" s="3">
        <v>0</v>
      </c>
      <c r="D205" s="3">
        <v>0</v>
      </c>
      <c r="E205" s="3">
        <v>0</v>
      </c>
      <c r="F205" s="3">
        <v>0</v>
      </c>
      <c r="G205" s="3">
        <v>0</v>
      </c>
      <c r="J205" s="3">
        <v>0</v>
      </c>
    </row>
    <row r="206" spans="2:10" hidden="1" outlineLevel="1" x14ac:dyDescent="0.4">
      <c r="B206" s="3">
        <v>0</v>
      </c>
      <c r="C206" s="3">
        <v>0</v>
      </c>
      <c r="D206" s="3">
        <v>0</v>
      </c>
      <c r="E206" s="3">
        <v>0</v>
      </c>
      <c r="F206" s="3">
        <v>0</v>
      </c>
      <c r="G206" s="3">
        <v>0</v>
      </c>
      <c r="J206" s="3">
        <v>0</v>
      </c>
    </row>
    <row r="207" spans="2:10" hidden="1" outlineLevel="1" x14ac:dyDescent="0.4">
      <c r="B207" s="3">
        <v>0</v>
      </c>
      <c r="C207" s="3">
        <v>0</v>
      </c>
      <c r="D207" s="3">
        <v>0</v>
      </c>
      <c r="E207" s="3">
        <v>0</v>
      </c>
      <c r="F207" s="3">
        <v>0</v>
      </c>
      <c r="G207" s="3">
        <v>0</v>
      </c>
      <c r="J207" s="3">
        <v>0</v>
      </c>
    </row>
    <row r="208" spans="2:10" hidden="1" outlineLevel="1" x14ac:dyDescent="0.4">
      <c r="B208" s="3">
        <v>0</v>
      </c>
      <c r="C208" s="3">
        <v>0</v>
      </c>
      <c r="D208" s="3">
        <v>0</v>
      </c>
      <c r="E208" s="3">
        <v>0</v>
      </c>
      <c r="F208" s="3">
        <v>0</v>
      </c>
      <c r="G208" s="3">
        <v>0</v>
      </c>
      <c r="J208" s="3">
        <v>0</v>
      </c>
    </row>
    <row r="209" spans="2:10" hidden="1" outlineLevel="1" x14ac:dyDescent="0.4">
      <c r="B209" s="3">
        <v>0</v>
      </c>
      <c r="C209" s="3">
        <v>0</v>
      </c>
      <c r="D209" s="3">
        <v>0</v>
      </c>
      <c r="E209" s="3">
        <v>0</v>
      </c>
      <c r="F209" s="3">
        <v>0</v>
      </c>
      <c r="G209" s="3">
        <v>0</v>
      </c>
      <c r="J209" s="3">
        <v>0</v>
      </c>
    </row>
    <row r="210" spans="2:10" hidden="1" outlineLevel="1" x14ac:dyDescent="0.4">
      <c r="B210" s="3">
        <v>0</v>
      </c>
      <c r="C210" s="3">
        <v>0</v>
      </c>
      <c r="D210" s="3">
        <v>0</v>
      </c>
      <c r="E210" s="3">
        <v>0</v>
      </c>
      <c r="F210" s="3">
        <v>0</v>
      </c>
      <c r="G210" s="3">
        <v>0</v>
      </c>
      <c r="J210" s="3">
        <v>0</v>
      </c>
    </row>
    <row r="211" spans="2:10" hidden="1" outlineLevel="1" x14ac:dyDescent="0.4">
      <c r="B211" s="3">
        <v>0</v>
      </c>
      <c r="C211" s="3">
        <v>0</v>
      </c>
      <c r="D211" s="3">
        <v>0</v>
      </c>
      <c r="E211" s="3">
        <v>0</v>
      </c>
      <c r="F211" s="3">
        <v>0</v>
      </c>
      <c r="G211" s="3">
        <v>0</v>
      </c>
      <c r="J211" s="3">
        <v>0</v>
      </c>
    </row>
    <row r="212" spans="2:10" hidden="1" outlineLevel="1" x14ac:dyDescent="0.4">
      <c r="B212" s="3">
        <v>0</v>
      </c>
      <c r="C212" s="3">
        <v>0</v>
      </c>
      <c r="D212" s="3">
        <v>0</v>
      </c>
      <c r="E212" s="3">
        <v>0</v>
      </c>
      <c r="F212" s="3">
        <v>0</v>
      </c>
      <c r="G212" s="3">
        <v>0</v>
      </c>
      <c r="J212" s="3">
        <v>0</v>
      </c>
    </row>
    <row r="213" spans="2:10" hidden="1" outlineLevel="1" x14ac:dyDescent="0.4">
      <c r="B213" s="3">
        <v>0</v>
      </c>
      <c r="C213" s="3">
        <v>0</v>
      </c>
      <c r="D213" s="3">
        <v>0</v>
      </c>
      <c r="E213" s="3">
        <v>0</v>
      </c>
      <c r="F213" s="3">
        <v>0</v>
      </c>
      <c r="G213" s="3">
        <v>0</v>
      </c>
      <c r="J213" s="3">
        <v>0</v>
      </c>
    </row>
    <row r="214" spans="2:10" hidden="1" outlineLevel="1" x14ac:dyDescent="0.4">
      <c r="B214" s="3">
        <v>0</v>
      </c>
      <c r="C214" s="3">
        <v>0</v>
      </c>
      <c r="D214" s="3">
        <v>0</v>
      </c>
      <c r="E214" s="3">
        <v>0</v>
      </c>
      <c r="F214" s="3">
        <v>0</v>
      </c>
      <c r="G214" s="3">
        <v>0</v>
      </c>
      <c r="J214" s="3">
        <v>0</v>
      </c>
    </row>
    <row r="215" spans="2:10" hidden="1" outlineLevel="1" x14ac:dyDescent="0.4">
      <c r="B215" s="3">
        <v>0</v>
      </c>
      <c r="C215" s="3">
        <v>0</v>
      </c>
      <c r="D215" s="3">
        <v>0</v>
      </c>
      <c r="E215" s="3">
        <v>0</v>
      </c>
      <c r="F215" s="3">
        <v>0</v>
      </c>
      <c r="G215" s="3">
        <v>0</v>
      </c>
      <c r="J215" s="3">
        <v>0</v>
      </c>
    </row>
    <row r="216" spans="2:10" hidden="1" outlineLevel="1" x14ac:dyDescent="0.4">
      <c r="B216" s="3">
        <v>0</v>
      </c>
      <c r="C216" s="3">
        <v>0</v>
      </c>
      <c r="D216" s="3">
        <v>0</v>
      </c>
      <c r="E216" s="3">
        <v>0</v>
      </c>
      <c r="F216" s="3">
        <v>0</v>
      </c>
      <c r="G216" s="3">
        <v>0</v>
      </c>
      <c r="J216" s="3">
        <v>0</v>
      </c>
    </row>
    <row r="217" spans="2:10" hidden="1" outlineLevel="1" x14ac:dyDescent="0.4">
      <c r="B217" s="3">
        <v>0</v>
      </c>
      <c r="C217" s="3">
        <v>0</v>
      </c>
      <c r="D217" s="3">
        <v>0</v>
      </c>
      <c r="E217" s="3">
        <v>0</v>
      </c>
      <c r="F217" s="3">
        <v>0</v>
      </c>
      <c r="G217" s="3">
        <v>0</v>
      </c>
      <c r="J217" s="3">
        <v>0</v>
      </c>
    </row>
    <row r="218" spans="2:10" collapsed="1" x14ac:dyDescent="0.4"/>
    <row r="219" spans="2:10" hidden="1" outlineLevel="1" x14ac:dyDescent="0.4">
      <c r="B219" s="5" t="str">
        <f t="shared" ref="B219:B250" si="0">IF($B$4, $B14, $B13 / $B$10 &amp; REPT( " ", $B$7 ))</f>
        <v xml:space="preserve">130085          </v>
      </c>
      <c r="C219" s="5" t="str">
        <f t="shared" ref="C219:C250" si="1">IF($C$4, $C14, $C13 / $C$10 &amp; REPT( " ", $C$7 ))</f>
        <v xml:space="preserve">84705          </v>
      </c>
      <c r="D219" s="5" t="str">
        <f t="shared" ref="D219:D250" si="2">IF($D$4, $D14, $D13 / $D$10 &amp; REPT( " ", $D$7 ))</f>
        <v xml:space="preserve">80749          </v>
      </c>
      <c r="E219" s="5" t="str">
        <f t="shared" ref="E219:E250" si="3">IF($E$4, $E14, $E13 / $E$10 &amp; REPT( " ", $E$7 ))</f>
        <v xml:space="preserve">92688          </v>
      </c>
      <c r="F219" s="5" t="str">
        <f t="shared" ref="F219:F250" si="4">IF($F$4, $F14, $F13 / $F$10 &amp; REPT( " ", $F$7 ))</f>
        <v xml:space="preserve">73080          </v>
      </c>
      <c r="G219" s="5" t="str">
        <f t="shared" ref="G219:G250" si="5">IF($G$4, $G14, $G13 / $G$10 &amp; REPT( " ", $G$7 ))</f>
        <v xml:space="preserve">-0.182          </v>
      </c>
      <c r="J219" s="5" t="s">
        <v>104</v>
      </c>
    </row>
    <row r="220" spans="2:10" hidden="1" outlineLevel="1" x14ac:dyDescent="0.4">
      <c r="B220" s="5" t="str">
        <f t="shared" si="0"/>
        <v xml:space="preserve">143510          </v>
      </c>
      <c r="C220" s="5" t="str">
        <f t="shared" si="1"/>
        <v xml:space="preserve">111248          </v>
      </c>
      <c r="D220" s="5" t="str">
        <f t="shared" si="2"/>
        <v xml:space="preserve">116758          </v>
      </c>
      <c r="E220" s="5" t="str">
        <f t="shared" si="3"/>
        <v xml:space="preserve">136073          </v>
      </c>
      <c r="F220" s="5" t="str">
        <f t="shared" si="4"/>
        <v xml:space="preserve">135736          </v>
      </c>
      <c r="G220" s="5" t="str">
        <f t="shared" si="5"/>
        <v xml:space="preserve">-0.135          </v>
      </c>
      <c r="J220" s="5" t="s">
        <v>105</v>
      </c>
    </row>
    <row r="221" spans="2:10" hidden="1" outlineLevel="1" x14ac:dyDescent="0.4">
      <c r="B221" s="5" t="str">
        <f t="shared" si="0"/>
        <v xml:space="preserve">156935          </v>
      </c>
      <c r="C221" s="5" t="str">
        <f t="shared" si="1"/>
        <v xml:space="preserve">137791          </v>
      </c>
      <c r="D221" s="5" t="str">
        <f t="shared" si="2"/>
        <v xml:space="preserve">152767          </v>
      </c>
      <c r="E221" s="5" t="str">
        <f t="shared" si="3"/>
        <v xml:space="preserve">179458          </v>
      </c>
      <c r="F221" s="5" t="str">
        <f t="shared" si="4"/>
        <v xml:space="preserve">198392          </v>
      </c>
      <c r="G221" s="5" t="str">
        <f t="shared" si="5"/>
        <v xml:space="preserve">-0.088          </v>
      </c>
      <c r="J221" s="5" t="s">
        <v>106</v>
      </c>
    </row>
    <row r="222" spans="2:10" hidden="1" outlineLevel="1" x14ac:dyDescent="0.4">
      <c r="B222" s="5" t="str">
        <f t="shared" si="0"/>
        <v xml:space="preserve">170360          </v>
      </c>
      <c r="C222" s="5" t="str">
        <f t="shared" si="1"/>
        <v xml:space="preserve">164334          </v>
      </c>
      <c r="D222" s="5" t="str">
        <f t="shared" si="2"/>
        <v xml:space="preserve">188776          </v>
      </c>
      <c r="E222" s="5" t="str">
        <f t="shared" si="3"/>
        <v xml:space="preserve">222843          </v>
      </c>
      <c r="F222" s="5" t="str">
        <f t="shared" si="4"/>
        <v xml:space="preserve">261048          </v>
      </c>
      <c r="G222" s="5" t="str">
        <f t="shared" si="5"/>
        <v xml:space="preserve">-0.041          </v>
      </c>
      <c r="J222" s="5" t="s">
        <v>107</v>
      </c>
    </row>
    <row r="223" spans="2:10" hidden="1" outlineLevel="1" x14ac:dyDescent="0.4">
      <c r="B223" s="5" t="str">
        <f t="shared" si="0"/>
        <v xml:space="preserve">183785          </v>
      </c>
      <c r="C223" s="5" t="str">
        <f t="shared" si="1"/>
        <v xml:space="preserve">190877          </v>
      </c>
      <c r="D223" s="5" t="str">
        <f t="shared" si="2"/>
        <v xml:space="preserve">224785          </v>
      </c>
      <c r="E223" s="5" t="str">
        <f t="shared" si="3"/>
        <v xml:space="preserve">266228          </v>
      </c>
      <c r="F223" s="5" t="str">
        <f t="shared" si="4"/>
        <v xml:space="preserve">323704          </v>
      </c>
      <c r="G223" s="5" t="str">
        <f t="shared" si="5"/>
        <v xml:space="preserve">0.006          </v>
      </c>
      <c r="J223" s="5" t="s">
        <v>108</v>
      </c>
    </row>
    <row r="224" spans="2:10" hidden="1" outlineLevel="1" x14ac:dyDescent="0.4">
      <c r="B224" s="5" t="str">
        <f t="shared" si="0"/>
        <v xml:space="preserve">197210          </v>
      </c>
      <c r="C224" s="5" t="str">
        <f t="shared" si="1"/>
        <v xml:space="preserve">217420          </v>
      </c>
      <c r="D224" s="5" t="str">
        <f t="shared" si="2"/>
        <v xml:space="preserve">260794          </v>
      </c>
      <c r="E224" s="5" t="str">
        <f t="shared" si="3"/>
        <v xml:space="preserve">309613          </v>
      </c>
      <c r="F224" s="5" t="str">
        <f t="shared" si="4"/>
        <v xml:space="preserve">386360          </v>
      </c>
      <c r="G224" s="5" t="str">
        <f t="shared" si="5"/>
        <v xml:space="preserve">0.053          </v>
      </c>
      <c r="J224" s="5" t="s">
        <v>109</v>
      </c>
    </row>
    <row r="225" spans="2:10" hidden="1" outlineLevel="1" x14ac:dyDescent="0.4">
      <c r="B225" s="5" t="str">
        <f t="shared" si="0"/>
        <v xml:space="preserve">210635          </v>
      </c>
      <c r="C225" s="5" t="str">
        <f t="shared" si="1"/>
        <v xml:space="preserve">243963          </v>
      </c>
      <c r="D225" s="5" t="str">
        <f t="shared" si="2"/>
        <v xml:space="preserve">296803          </v>
      </c>
      <c r="E225" s="5" t="str">
        <f t="shared" si="3"/>
        <v xml:space="preserve">352998          </v>
      </c>
      <c r="F225" s="5" t="str">
        <f t="shared" si="4"/>
        <v xml:space="preserve">449016          </v>
      </c>
      <c r="G225" s="5" t="str">
        <f t="shared" si="5"/>
        <v xml:space="preserve">0.1          </v>
      </c>
      <c r="J225" s="5" t="s">
        <v>110</v>
      </c>
    </row>
    <row r="226" spans="2:10" hidden="1" outlineLevel="1" x14ac:dyDescent="0.4">
      <c r="B226" s="5" t="str">
        <f t="shared" si="0"/>
        <v xml:space="preserve">224060          </v>
      </c>
      <c r="C226" s="5" t="str">
        <f t="shared" si="1"/>
        <v xml:space="preserve">270506          </v>
      </c>
      <c r="D226" s="5" t="str">
        <f t="shared" si="2"/>
        <v xml:space="preserve">332812          </v>
      </c>
      <c r="E226" s="5" t="str">
        <f t="shared" si="3"/>
        <v xml:space="preserve">396383          </v>
      </c>
      <c r="F226" s="5" t="str">
        <f t="shared" si="4"/>
        <v xml:space="preserve">511672          </v>
      </c>
      <c r="G226" s="5" t="str">
        <f t="shared" si="5"/>
        <v xml:space="preserve">0.147          </v>
      </c>
      <c r="J226" s="5" t="s">
        <v>111</v>
      </c>
    </row>
    <row r="227" spans="2:10" hidden="1" outlineLevel="1" x14ac:dyDescent="0.4">
      <c r="B227" s="5" t="str">
        <f t="shared" si="0"/>
        <v xml:space="preserve">237485          </v>
      </c>
      <c r="C227" s="5" t="str">
        <f t="shared" si="1"/>
        <v xml:space="preserve">297049          </v>
      </c>
      <c r="D227" s="5" t="str">
        <f t="shared" si="2"/>
        <v xml:space="preserve">368821          </v>
      </c>
      <c r="E227" s="5" t="str">
        <f t="shared" si="3"/>
        <v xml:space="preserve">439768          </v>
      </c>
      <c r="F227" s="5" t="str">
        <f t="shared" si="4"/>
        <v xml:space="preserve">574328          </v>
      </c>
      <c r="G227" s="5" t="str">
        <f t="shared" si="5"/>
        <v xml:space="preserve">0.194          </v>
      </c>
      <c r="J227" s="5" t="s">
        <v>112</v>
      </c>
    </row>
    <row r="228" spans="2:10" hidden="1" outlineLevel="1" x14ac:dyDescent="0.4">
      <c r="B228" s="5" t="str">
        <f t="shared" si="0"/>
        <v xml:space="preserve">250910          </v>
      </c>
      <c r="C228" s="5" t="str">
        <f t="shared" si="1"/>
        <v xml:space="preserve">323592          </v>
      </c>
      <c r="D228" s="5" t="str">
        <f t="shared" si="2"/>
        <v xml:space="preserve">404830          </v>
      </c>
      <c r="E228" s="5" t="str">
        <f t="shared" si="3"/>
        <v xml:space="preserve">483153          </v>
      </c>
      <c r="F228" s="5" t="str">
        <f t="shared" si="4"/>
        <v xml:space="preserve">636984          </v>
      </c>
      <c r="G228" s="5" t="str">
        <f t="shared" si="5"/>
        <v xml:space="preserve">0.241          </v>
      </c>
      <c r="J228" s="5" t="s">
        <v>113</v>
      </c>
    </row>
    <row r="229" spans="2:10" hidden="1" outlineLevel="1" x14ac:dyDescent="0.4">
      <c r="B229" s="5" t="str">
        <f t="shared" si="0"/>
        <v xml:space="preserve">264335          </v>
      </c>
      <c r="C229" s="5" t="str">
        <f t="shared" si="1"/>
        <v xml:space="preserve">350135          </v>
      </c>
      <c r="D229" s="5" t="str">
        <f t="shared" si="2"/>
        <v xml:space="preserve">440839          </v>
      </c>
      <c r="E229" s="5" t="str">
        <f t="shared" si="3"/>
        <v xml:space="preserve">526538          </v>
      </c>
      <c r="F229" s="5" t="str">
        <f t="shared" si="4"/>
        <v xml:space="preserve">699640          </v>
      </c>
      <c r="G229" s="5" t="str">
        <f t="shared" si="5"/>
        <v xml:space="preserve">0.288          </v>
      </c>
      <c r="J229" s="5" t="s">
        <v>114</v>
      </c>
    </row>
    <row r="230" spans="2:10" hidden="1" outlineLevel="1" x14ac:dyDescent="0.4">
      <c r="B230" s="5" t="str">
        <f t="shared" si="0"/>
        <v xml:space="preserve">277760          </v>
      </c>
      <c r="C230" s="5" t="str">
        <f t="shared" si="1"/>
        <v xml:space="preserve">376678          </v>
      </c>
      <c r="D230" s="5" t="str">
        <f t="shared" si="2"/>
        <v xml:space="preserve">476848          </v>
      </c>
      <c r="E230" s="5" t="str">
        <f t="shared" si="3"/>
        <v xml:space="preserve">569923          </v>
      </c>
      <c r="F230" s="5" t="str">
        <f t="shared" si="4"/>
        <v xml:space="preserve">762296          </v>
      </c>
      <c r="G230" s="5" t="str">
        <f t="shared" si="5"/>
        <v xml:space="preserve">0.335          </v>
      </c>
      <c r="J230" s="5" t="s">
        <v>115</v>
      </c>
    </row>
    <row r="231" spans="2:10" hidden="1" outlineLevel="1" x14ac:dyDescent="0.4">
      <c r="B231" s="5" t="str">
        <f t="shared" si="0"/>
        <v xml:space="preserve">291185          </v>
      </c>
      <c r="C231" s="5" t="str">
        <f t="shared" si="1"/>
        <v xml:space="preserve">403221          </v>
      </c>
      <c r="D231" s="5" t="str">
        <f t="shared" si="2"/>
        <v xml:space="preserve">512857          </v>
      </c>
      <c r="E231" s="5" t="str">
        <f t="shared" si="3"/>
        <v xml:space="preserve">613308          </v>
      </c>
      <c r="F231" s="5" t="str">
        <f t="shared" si="4"/>
        <v xml:space="preserve">824952          </v>
      </c>
      <c r="G231" s="5" t="str">
        <f t="shared" si="5"/>
        <v xml:space="preserve">0.382          </v>
      </c>
      <c r="J231" s="5" t="s">
        <v>116</v>
      </c>
    </row>
    <row r="232" spans="2:10" hidden="1" outlineLevel="1" x14ac:dyDescent="0.4">
      <c r="B232" s="5" t="str">
        <f t="shared" si="0"/>
        <v xml:space="preserve">304610          </v>
      </c>
      <c r="C232" s="5" t="str">
        <f t="shared" si="1"/>
        <v xml:space="preserve">429764          </v>
      </c>
      <c r="D232" s="5" t="str">
        <f t="shared" si="2"/>
        <v xml:space="preserve">548866          </v>
      </c>
      <c r="E232" s="5" t="str">
        <f t="shared" si="3"/>
        <v xml:space="preserve">656693          </v>
      </c>
      <c r="F232" s="5" t="str">
        <f t="shared" si="4"/>
        <v xml:space="preserve">887608          </v>
      </c>
      <c r="G232" s="5" t="str">
        <f t="shared" si="5"/>
        <v xml:space="preserve">0.429          </v>
      </c>
      <c r="J232" s="5" t="s">
        <v>117</v>
      </c>
    </row>
    <row r="233" spans="2:10" hidden="1" outlineLevel="1" x14ac:dyDescent="0.4">
      <c r="B233" s="5" t="str">
        <f t="shared" si="0"/>
        <v xml:space="preserve">318035          </v>
      </c>
      <c r="C233" s="5" t="str">
        <f t="shared" si="1"/>
        <v xml:space="preserve">456307          </v>
      </c>
      <c r="D233" s="5" t="str">
        <f t="shared" si="2"/>
        <v xml:space="preserve">584875          </v>
      </c>
      <c r="E233" s="5" t="str">
        <f t="shared" si="3"/>
        <v xml:space="preserve">700078          </v>
      </c>
      <c r="F233" s="5" t="str">
        <f t="shared" si="4"/>
        <v xml:space="preserve">950264          </v>
      </c>
      <c r="G233" s="5" t="str">
        <f t="shared" si="5"/>
        <v xml:space="preserve">0.476          </v>
      </c>
      <c r="J233" s="5" t="s">
        <v>118</v>
      </c>
    </row>
    <row r="234" spans="2:10" hidden="1" outlineLevel="1" x14ac:dyDescent="0.4">
      <c r="B234" s="5" t="str">
        <f t="shared" si="0"/>
        <v xml:space="preserve">331460          </v>
      </c>
      <c r="C234" s="5" t="str">
        <f t="shared" si="1"/>
        <v xml:space="preserve">482850          </v>
      </c>
      <c r="D234" s="5" t="str">
        <f t="shared" si="2"/>
        <v xml:space="preserve">620884          </v>
      </c>
      <c r="E234" s="5" t="str">
        <f t="shared" si="3"/>
        <v xml:space="preserve">743463          </v>
      </c>
      <c r="F234" s="5" t="str">
        <f t="shared" si="4"/>
        <v xml:space="preserve">1012920          </v>
      </c>
      <c r="G234" s="5" t="str">
        <f t="shared" si="5"/>
        <v xml:space="preserve">0.523          </v>
      </c>
      <c r="J234" s="5" t="s">
        <v>119</v>
      </c>
    </row>
    <row r="235" spans="2:10" hidden="1" outlineLevel="1" x14ac:dyDescent="0.4">
      <c r="B235" s="5" t="str">
        <f t="shared" si="0"/>
        <v xml:space="preserve">344885          </v>
      </c>
      <c r="C235" s="5" t="str">
        <f t="shared" si="1"/>
        <v xml:space="preserve">509393          </v>
      </c>
      <c r="D235" s="5" t="str">
        <f t="shared" si="2"/>
        <v xml:space="preserve">656893          </v>
      </c>
      <c r="E235" s="5" t="str">
        <f t="shared" si="3"/>
        <v xml:space="preserve">786848          </v>
      </c>
      <c r="F235" s="5" t="str">
        <f t="shared" si="4"/>
        <v xml:space="preserve">1075576          </v>
      </c>
      <c r="G235" s="5" t="str">
        <f t="shared" si="5"/>
        <v xml:space="preserve">0.57          </v>
      </c>
      <c r="J235" s="5" t="s">
        <v>120</v>
      </c>
    </row>
    <row r="236" spans="2:10" hidden="1" outlineLevel="1" x14ac:dyDescent="0.4">
      <c r="B236" s="5" t="str">
        <f t="shared" si="0"/>
        <v xml:space="preserve">358310          </v>
      </c>
      <c r="C236" s="5" t="str">
        <f t="shared" si="1"/>
        <v xml:space="preserve">535936          </v>
      </c>
      <c r="D236" s="5" t="str">
        <f t="shared" si="2"/>
        <v xml:space="preserve">692902          </v>
      </c>
      <c r="E236" s="5" t="str">
        <f t="shared" si="3"/>
        <v xml:space="preserve">830233          </v>
      </c>
      <c r="F236" s="5" t="str">
        <f t="shared" si="4"/>
        <v xml:space="preserve">1138232          </v>
      </c>
      <c r="G236" s="5" t="str">
        <f t="shared" si="5"/>
        <v xml:space="preserve">0.617          </v>
      </c>
      <c r="J236" s="5" t="s">
        <v>121</v>
      </c>
    </row>
    <row r="237" spans="2:10" hidden="1" outlineLevel="1" x14ac:dyDescent="0.4">
      <c r="B237" s="5" t="str">
        <f t="shared" si="0"/>
        <v xml:space="preserve">371735          </v>
      </c>
      <c r="C237" s="5" t="str">
        <f t="shared" si="1"/>
        <v xml:space="preserve">562479          </v>
      </c>
      <c r="D237" s="5" t="str">
        <f t="shared" si="2"/>
        <v xml:space="preserve">728911          </v>
      </c>
      <c r="E237" s="5" t="str">
        <f t="shared" si="3"/>
        <v xml:space="preserve">873618          </v>
      </c>
      <c r="F237" s="5" t="str">
        <f t="shared" si="4"/>
        <v xml:space="preserve">1200888          </v>
      </c>
      <c r="G237" s="5" t="str">
        <f t="shared" si="5"/>
        <v xml:space="preserve">0.664          </v>
      </c>
      <c r="J237" s="5" t="s">
        <v>122</v>
      </c>
    </row>
    <row r="238" spans="2:10" hidden="1" outlineLevel="1" x14ac:dyDescent="0.4">
      <c r="B238" s="5" t="str">
        <f t="shared" si="0"/>
        <v xml:space="preserve">385160          </v>
      </c>
      <c r="C238" s="5" t="str">
        <f t="shared" si="1"/>
        <v xml:space="preserve">589022          </v>
      </c>
      <c r="D238" s="5" t="str">
        <f t="shared" si="2"/>
        <v xml:space="preserve">764920          </v>
      </c>
      <c r="E238" s="5" t="str">
        <f t="shared" si="3"/>
        <v xml:space="preserve">917003          </v>
      </c>
      <c r="F238" s="5" t="str">
        <f t="shared" si="4"/>
        <v xml:space="preserve">1263544          </v>
      </c>
      <c r="G238" s="5" t="str">
        <f t="shared" si="5"/>
        <v xml:space="preserve">0.711          </v>
      </c>
      <c r="J238" s="5" t="s">
        <v>123</v>
      </c>
    </row>
    <row r="239" spans="2:10" hidden="1" outlineLevel="1" x14ac:dyDescent="0.4">
      <c r="B239" s="5" t="str">
        <f t="shared" si="0"/>
        <v xml:space="preserve">398585          </v>
      </c>
      <c r="C239" s="5" t="str">
        <f t="shared" si="1"/>
        <v xml:space="preserve">615565          </v>
      </c>
      <c r="D239" s="5" t="str">
        <f t="shared" si="2"/>
        <v xml:space="preserve">800929          </v>
      </c>
      <c r="E239" s="5" t="str">
        <f t="shared" si="3"/>
        <v xml:space="preserve">960388          </v>
      </c>
      <c r="F239" s="5" t="str">
        <f t="shared" si="4"/>
        <v xml:space="preserve">1326200          </v>
      </c>
      <c r="G239" s="5" t="str">
        <f t="shared" si="5"/>
        <v xml:space="preserve">0.758          </v>
      </c>
      <c r="J239" s="5" t="s">
        <v>124</v>
      </c>
    </row>
    <row r="240" spans="2:10" hidden="1" outlineLevel="1" x14ac:dyDescent="0.4">
      <c r="B240" s="5" t="str">
        <f t="shared" si="0"/>
        <v xml:space="preserve">412010          </v>
      </c>
      <c r="C240" s="5" t="str">
        <f t="shared" si="1"/>
        <v xml:space="preserve">642108          </v>
      </c>
      <c r="D240" s="5" t="str">
        <f t="shared" si="2"/>
        <v xml:space="preserve">836938          </v>
      </c>
      <c r="E240" s="5" t="str">
        <f t="shared" si="3"/>
        <v xml:space="preserve">1003773          </v>
      </c>
      <c r="F240" s="5" t="str">
        <f t="shared" si="4"/>
        <v xml:space="preserve">1388856          </v>
      </c>
      <c r="G240" s="5" t="str">
        <f t="shared" si="5"/>
        <v xml:space="preserve">0.805          </v>
      </c>
      <c r="J240" s="5" t="s">
        <v>125</v>
      </c>
    </row>
    <row r="241" spans="2:10" hidden="1" outlineLevel="1" x14ac:dyDescent="0.4">
      <c r="B241" s="5" t="str">
        <f t="shared" si="0"/>
        <v xml:space="preserve">425435          </v>
      </c>
      <c r="C241" s="5" t="str">
        <f t="shared" si="1"/>
        <v xml:space="preserve">668651          </v>
      </c>
      <c r="D241" s="5" t="str">
        <f t="shared" si="2"/>
        <v xml:space="preserve">872947          </v>
      </c>
      <c r="E241" s="5" t="str">
        <f t="shared" si="3"/>
        <v xml:space="preserve">1047158          </v>
      </c>
      <c r="F241" s="5" t="str">
        <f t="shared" si="4"/>
        <v xml:space="preserve">1451512          </v>
      </c>
      <c r="G241" s="5" t="str">
        <f t="shared" si="5"/>
        <v xml:space="preserve">0.852          </v>
      </c>
      <c r="J241" s="5" t="s">
        <v>126</v>
      </c>
    </row>
    <row r="242" spans="2:10" hidden="1" outlineLevel="1" x14ac:dyDescent="0.4">
      <c r="B242" s="5" t="str">
        <f t="shared" si="0"/>
        <v xml:space="preserve">438860          </v>
      </c>
      <c r="C242" s="5" t="str">
        <f t="shared" si="1"/>
        <v xml:space="preserve">695194          </v>
      </c>
      <c r="D242" s="5" t="str">
        <f t="shared" si="2"/>
        <v xml:space="preserve">908956          </v>
      </c>
      <c r="E242" s="5" t="str">
        <f t="shared" si="3"/>
        <v xml:space="preserve">1090543          </v>
      </c>
      <c r="F242" s="5" t="str">
        <f t="shared" si="4"/>
        <v xml:space="preserve">1514168          </v>
      </c>
      <c r="G242" s="5" t="str">
        <f t="shared" si="5"/>
        <v xml:space="preserve">0.899          </v>
      </c>
      <c r="J242" s="5" t="s">
        <v>127</v>
      </c>
    </row>
    <row r="243" spans="2:10" hidden="1" outlineLevel="1" x14ac:dyDescent="0.4">
      <c r="B243" s="5" t="str">
        <f t="shared" si="0"/>
        <v xml:space="preserve">452285          </v>
      </c>
      <c r="C243" s="5" t="str">
        <f t="shared" si="1"/>
        <v xml:space="preserve">721737          </v>
      </c>
      <c r="D243" s="5" t="str">
        <f t="shared" si="2"/>
        <v xml:space="preserve">944965          </v>
      </c>
      <c r="E243" s="5" t="str">
        <f t="shared" si="3"/>
        <v xml:space="preserve">1133928          </v>
      </c>
      <c r="F243" s="5" t="str">
        <f t="shared" si="4"/>
        <v xml:space="preserve">1576824          </v>
      </c>
      <c r="G243" s="5" t="str">
        <f t="shared" si="5"/>
        <v xml:space="preserve">0.946          </v>
      </c>
      <c r="J243" s="5" t="s">
        <v>128</v>
      </c>
    </row>
    <row r="244" spans="2:10" hidden="1" outlineLevel="1" x14ac:dyDescent="0.4">
      <c r="B244" s="5" t="str">
        <f t="shared" si="0"/>
        <v xml:space="preserve">465710          </v>
      </c>
      <c r="C244" s="5" t="str">
        <f t="shared" si="1"/>
        <v xml:space="preserve">748280          </v>
      </c>
      <c r="D244" s="5" t="str">
        <f t="shared" si="2"/>
        <v xml:space="preserve">980974          </v>
      </c>
      <c r="E244" s="5" t="str">
        <f t="shared" si="3"/>
        <v xml:space="preserve">1177313          </v>
      </c>
      <c r="F244" s="5" t="str">
        <f t="shared" si="4"/>
        <v xml:space="preserve">1639480          </v>
      </c>
      <c r="G244" s="5" t="str">
        <f t="shared" si="5"/>
        <v xml:space="preserve">0.993          </v>
      </c>
      <c r="J244" s="5" t="s">
        <v>129</v>
      </c>
    </row>
    <row r="245" spans="2:10" hidden="1" outlineLevel="1" x14ac:dyDescent="0.4">
      <c r="B245" s="5" t="str">
        <f t="shared" si="0"/>
        <v xml:space="preserve">479135          </v>
      </c>
      <c r="C245" s="5" t="str">
        <f t="shared" si="1"/>
        <v xml:space="preserve">774823          </v>
      </c>
      <c r="D245" s="5" t="str">
        <f t="shared" si="2"/>
        <v xml:space="preserve">1016983          </v>
      </c>
      <c r="E245" s="5" t="str">
        <f t="shared" si="3"/>
        <v xml:space="preserve">1220698          </v>
      </c>
      <c r="F245" s="5" t="str">
        <f t="shared" si="4"/>
        <v xml:space="preserve">1702136          </v>
      </c>
      <c r="G245" s="5" t="str">
        <f t="shared" si="5"/>
        <v xml:space="preserve">1.04          </v>
      </c>
      <c r="J245" s="5" t="s">
        <v>130</v>
      </c>
    </row>
    <row r="246" spans="2:10" hidden="1" outlineLevel="1" x14ac:dyDescent="0.4">
      <c r="B246" s="5" t="str">
        <f t="shared" si="0"/>
        <v xml:space="preserve">492560          </v>
      </c>
      <c r="C246" s="5" t="str">
        <f t="shared" si="1"/>
        <v xml:space="preserve">801366          </v>
      </c>
      <c r="D246" s="5" t="str">
        <f t="shared" si="2"/>
        <v xml:space="preserve">1052992          </v>
      </c>
      <c r="E246" s="5" t="str">
        <f t="shared" si="3"/>
        <v xml:space="preserve">1264083          </v>
      </c>
      <c r="F246" s="5" t="str">
        <f t="shared" si="4"/>
        <v xml:space="preserve">1764792          </v>
      </c>
      <c r="G246" s="5" t="str">
        <f t="shared" si="5"/>
        <v xml:space="preserve">1.087          </v>
      </c>
      <c r="J246" s="5" t="s">
        <v>131</v>
      </c>
    </row>
    <row r="247" spans="2:10" hidden="1" outlineLevel="1" x14ac:dyDescent="0.4">
      <c r="B247" s="5" t="str">
        <f t="shared" si="0"/>
        <v xml:space="preserve">505985          </v>
      </c>
      <c r="C247" s="5" t="str">
        <f t="shared" si="1"/>
        <v xml:space="preserve">827909          </v>
      </c>
      <c r="D247" s="5" t="str">
        <f t="shared" si="2"/>
        <v xml:space="preserve">1089001          </v>
      </c>
      <c r="E247" s="5" t="str">
        <f t="shared" si="3"/>
        <v xml:space="preserve">1307468          </v>
      </c>
      <c r="F247" s="5" t="str">
        <f t="shared" si="4"/>
        <v xml:space="preserve">1827448          </v>
      </c>
      <c r="G247" s="5" t="str">
        <f t="shared" si="5"/>
        <v xml:space="preserve">1.134          </v>
      </c>
      <c r="J247" s="5" t="s">
        <v>132</v>
      </c>
    </row>
    <row r="248" spans="2:10" hidden="1" outlineLevel="1" x14ac:dyDescent="0.4">
      <c r="B248" s="5" t="str">
        <f t="shared" si="0"/>
        <v xml:space="preserve">519410          </v>
      </c>
      <c r="C248" s="5" t="str">
        <f t="shared" si="1"/>
        <v xml:space="preserve">854452          </v>
      </c>
      <c r="D248" s="5" t="str">
        <f t="shared" si="2"/>
        <v xml:space="preserve">1125010          </v>
      </c>
      <c r="E248" s="5" t="str">
        <f t="shared" si="3"/>
        <v xml:space="preserve">1350853          </v>
      </c>
      <c r="F248" s="5" t="str">
        <f t="shared" si="4"/>
        <v xml:space="preserve">1890104          </v>
      </c>
      <c r="G248" s="5" t="str">
        <f t="shared" si="5"/>
        <v xml:space="preserve">1.181          </v>
      </c>
      <c r="J248" s="5" t="s">
        <v>133</v>
      </c>
    </row>
    <row r="249" spans="2:10" hidden="1" outlineLevel="1" x14ac:dyDescent="0.4">
      <c r="B249" s="5" t="str">
        <f t="shared" si="0"/>
        <v xml:space="preserve">532835          </v>
      </c>
      <c r="C249" s="5" t="str">
        <f t="shared" si="1"/>
        <v xml:space="preserve">880995          </v>
      </c>
      <c r="D249" s="5" t="str">
        <f t="shared" si="2"/>
        <v xml:space="preserve">1161019          </v>
      </c>
      <c r="E249" s="5" t="str">
        <f t="shared" si="3"/>
        <v xml:space="preserve">1394238          </v>
      </c>
      <c r="F249" s="5" t="str">
        <f t="shared" si="4"/>
        <v xml:space="preserve">1952760          </v>
      </c>
      <c r="G249" s="5" t="str">
        <f t="shared" si="5"/>
        <v xml:space="preserve">1.228          </v>
      </c>
      <c r="J249" s="5" t="s">
        <v>134</v>
      </c>
    </row>
    <row r="250" spans="2:10" hidden="1" outlineLevel="1" x14ac:dyDescent="0.4">
      <c r="B250" s="5" t="str">
        <f t="shared" si="0"/>
        <v xml:space="preserve">546260          </v>
      </c>
      <c r="C250" s="5" t="str">
        <f t="shared" si="1"/>
        <v xml:space="preserve">907538          </v>
      </c>
      <c r="D250" s="5" t="str">
        <f t="shared" si="2"/>
        <v xml:space="preserve">1197028          </v>
      </c>
      <c r="E250" s="5" t="str">
        <f t="shared" si="3"/>
        <v xml:space="preserve">1437623          </v>
      </c>
      <c r="F250" s="5" t="str">
        <f t="shared" si="4"/>
        <v xml:space="preserve">2015416          </v>
      </c>
      <c r="G250" s="5" t="str">
        <f t="shared" si="5"/>
        <v xml:space="preserve">1.275          </v>
      </c>
      <c r="J250" s="5" t="s">
        <v>135</v>
      </c>
    </row>
    <row r="251" spans="2:10" hidden="1" outlineLevel="1" x14ac:dyDescent="0.4">
      <c r="B251" s="5" t="str">
        <f t="shared" ref="B251:B282" si="6">IF($B$4, $B46, $B45 / $B$10 &amp; REPT( " ", $B$7 ))</f>
        <v xml:space="preserve">559685          </v>
      </c>
      <c r="C251" s="5" t="str">
        <f t="shared" ref="C251:C282" si="7">IF($C$4, $C46, $C45 / $C$10 &amp; REPT( " ", $C$7 ))</f>
        <v xml:space="preserve">934081          </v>
      </c>
      <c r="D251" s="5" t="str">
        <f t="shared" ref="D251:D282" si="8">IF($D$4, $D46, $D45 / $D$10 &amp; REPT( " ", $D$7 ))</f>
        <v xml:space="preserve">1233037          </v>
      </c>
      <c r="E251" s="5" t="str">
        <f t="shared" ref="E251:E282" si="9">IF($E$4, $E46, $E45 / $E$10 &amp; REPT( " ", $E$7 ))</f>
        <v xml:space="preserve">1481008          </v>
      </c>
      <c r="F251" s="5" t="str">
        <f t="shared" ref="F251:F282" si="10">IF($F$4, $F46, $F45 / $F$10 &amp; REPT( " ", $F$7 ))</f>
        <v xml:space="preserve">2078072          </v>
      </c>
      <c r="G251" s="5" t="str">
        <f t="shared" ref="G251:G282" si="11">IF($G$4, $G46, $G45 / $G$10 &amp; REPT( " ", $G$7 ))</f>
        <v xml:space="preserve">1.322          </v>
      </c>
      <c r="J251" s="5" t="s">
        <v>136</v>
      </c>
    </row>
    <row r="252" spans="2:10" hidden="1" outlineLevel="1" x14ac:dyDescent="0.4">
      <c r="B252" s="5" t="str">
        <f t="shared" si="6"/>
        <v xml:space="preserve">573110          </v>
      </c>
      <c r="C252" s="5" t="str">
        <f t="shared" si="7"/>
        <v xml:space="preserve">960624          </v>
      </c>
      <c r="D252" s="5" t="str">
        <f t="shared" si="8"/>
        <v xml:space="preserve">1269046          </v>
      </c>
      <c r="E252" s="5" t="str">
        <f t="shared" si="9"/>
        <v xml:space="preserve">1524393          </v>
      </c>
      <c r="F252" s="5" t="str">
        <f t="shared" si="10"/>
        <v xml:space="preserve">2140728          </v>
      </c>
      <c r="G252" s="5" t="str">
        <f t="shared" si="11"/>
        <v xml:space="preserve">1.369          </v>
      </c>
      <c r="J252" s="5" t="s">
        <v>137</v>
      </c>
    </row>
    <row r="253" spans="2:10" hidden="1" outlineLevel="1" x14ac:dyDescent="0.4">
      <c r="B253" s="5" t="str">
        <f t="shared" si="6"/>
        <v xml:space="preserve">586535          </v>
      </c>
      <c r="C253" s="5" t="str">
        <f t="shared" si="7"/>
        <v xml:space="preserve">987167          </v>
      </c>
      <c r="D253" s="5" t="str">
        <f t="shared" si="8"/>
        <v xml:space="preserve">1305055          </v>
      </c>
      <c r="E253" s="5" t="str">
        <f t="shared" si="9"/>
        <v xml:space="preserve">1567778          </v>
      </c>
      <c r="F253" s="5" t="str">
        <f t="shared" si="10"/>
        <v xml:space="preserve">2203384          </v>
      </c>
      <c r="G253" s="5" t="str">
        <f t="shared" si="11"/>
        <v xml:space="preserve">1.416          </v>
      </c>
      <c r="J253" s="5" t="s">
        <v>138</v>
      </c>
    </row>
    <row r="254" spans="2:10" hidden="1" outlineLevel="1" x14ac:dyDescent="0.4">
      <c r="B254" s="5" t="str">
        <f t="shared" si="6"/>
        <v xml:space="preserve">599960          </v>
      </c>
      <c r="C254" s="5" t="str">
        <f t="shared" si="7"/>
        <v xml:space="preserve">1013710          </v>
      </c>
      <c r="D254" s="5" t="str">
        <f t="shared" si="8"/>
        <v xml:space="preserve">1341064          </v>
      </c>
      <c r="E254" s="5" t="str">
        <f t="shared" si="9"/>
        <v xml:space="preserve">1611163          </v>
      </c>
      <c r="F254" s="5" t="str">
        <f t="shared" si="10"/>
        <v xml:space="preserve">2266040          </v>
      </c>
      <c r="G254" s="5" t="str">
        <f t="shared" si="11"/>
        <v xml:space="preserve">1.463          </v>
      </c>
      <c r="J254" s="5" t="s">
        <v>139</v>
      </c>
    </row>
    <row r="255" spans="2:10" hidden="1" outlineLevel="1" x14ac:dyDescent="0.4">
      <c r="B255" s="5" t="str">
        <f t="shared" si="6"/>
        <v xml:space="preserve">613385          </v>
      </c>
      <c r="C255" s="5" t="str">
        <f t="shared" si="7"/>
        <v xml:space="preserve">1040253          </v>
      </c>
      <c r="D255" s="5" t="str">
        <f t="shared" si="8"/>
        <v xml:space="preserve">1377073          </v>
      </c>
      <c r="E255" s="5" t="str">
        <f t="shared" si="9"/>
        <v xml:space="preserve">1654548          </v>
      </c>
      <c r="F255" s="5" t="str">
        <f t="shared" si="10"/>
        <v xml:space="preserve">2328696          </v>
      </c>
      <c r="G255" s="5" t="str">
        <f t="shared" si="11"/>
        <v xml:space="preserve">1.51          </v>
      </c>
      <c r="J255" s="5" t="s">
        <v>140</v>
      </c>
    </row>
    <row r="256" spans="2:10" hidden="1" outlineLevel="1" x14ac:dyDescent="0.4">
      <c r="B256" s="5" t="str">
        <f t="shared" si="6"/>
        <v xml:space="preserve">626810          </v>
      </c>
      <c r="C256" s="5" t="str">
        <f t="shared" si="7"/>
        <v xml:space="preserve">1066796          </v>
      </c>
      <c r="D256" s="5" t="str">
        <f t="shared" si="8"/>
        <v xml:space="preserve">1413082          </v>
      </c>
      <c r="E256" s="5" t="str">
        <f t="shared" si="9"/>
        <v xml:space="preserve">1697933          </v>
      </c>
      <c r="F256" s="5" t="str">
        <f t="shared" si="10"/>
        <v xml:space="preserve">2391352          </v>
      </c>
      <c r="G256" s="5" t="str">
        <f t="shared" si="11"/>
        <v xml:space="preserve">1.557          </v>
      </c>
      <c r="J256" s="5" t="s">
        <v>141</v>
      </c>
    </row>
    <row r="257" spans="2:10" hidden="1" outlineLevel="1" x14ac:dyDescent="0.4">
      <c r="B257" s="5" t="str">
        <f t="shared" si="6"/>
        <v xml:space="preserve">640235          </v>
      </c>
      <c r="C257" s="5" t="str">
        <f t="shared" si="7"/>
        <v xml:space="preserve">1093339          </v>
      </c>
      <c r="D257" s="5" t="str">
        <f t="shared" si="8"/>
        <v xml:space="preserve">1449091          </v>
      </c>
      <c r="E257" s="5" t="str">
        <f t="shared" si="9"/>
        <v xml:space="preserve">1741318          </v>
      </c>
      <c r="F257" s="5" t="str">
        <f t="shared" si="10"/>
        <v xml:space="preserve">2454008          </v>
      </c>
      <c r="G257" s="5" t="str">
        <f t="shared" si="11"/>
        <v xml:space="preserve">1.604          </v>
      </c>
      <c r="J257" s="5" t="s">
        <v>142</v>
      </c>
    </row>
    <row r="258" spans="2:10" hidden="1" outlineLevel="1" x14ac:dyDescent="0.4">
      <c r="B258" s="5" t="str">
        <f t="shared" si="6"/>
        <v xml:space="preserve">653660          </v>
      </c>
      <c r="C258" s="5" t="str">
        <f t="shared" si="7"/>
        <v xml:space="preserve">1119882          </v>
      </c>
      <c r="D258" s="5" t="str">
        <f t="shared" si="8"/>
        <v xml:space="preserve">1485100          </v>
      </c>
      <c r="E258" s="5" t="str">
        <f t="shared" si="9"/>
        <v xml:space="preserve">1784703          </v>
      </c>
      <c r="F258" s="5" t="str">
        <f t="shared" si="10"/>
        <v xml:space="preserve">2516664          </v>
      </c>
      <c r="G258" s="5" t="str">
        <f t="shared" si="11"/>
        <v xml:space="preserve">1.651          </v>
      </c>
      <c r="J258" s="5" t="s">
        <v>143</v>
      </c>
    </row>
    <row r="259" spans="2:10" hidden="1" outlineLevel="1" x14ac:dyDescent="0.4">
      <c r="B259" s="5" t="str">
        <f t="shared" si="6"/>
        <v xml:space="preserve">667085          </v>
      </c>
      <c r="C259" s="5" t="str">
        <f t="shared" si="7"/>
        <v xml:space="preserve">1146425          </v>
      </c>
      <c r="D259" s="5" t="str">
        <f t="shared" si="8"/>
        <v xml:space="preserve">1521109          </v>
      </c>
      <c r="E259" s="5" t="str">
        <f t="shared" si="9"/>
        <v xml:space="preserve">1828088          </v>
      </c>
      <c r="F259" s="5" t="str">
        <f t="shared" si="10"/>
        <v xml:space="preserve">2579320          </v>
      </c>
      <c r="G259" s="5" t="str">
        <f t="shared" si="11"/>
        <v xml:space="preserve">1.698          </v>
      </c>
      <c r="J259" s="5" t="s">
        <v>144</v>
      </c>
    </row>
    <row r="260" spans="2:10" hidden="1" outlineLevel="1" x14ac:dyDescent="0.4">
      <c r="B260" s="5" t="str">
        <f t="shared" si="6"/>
        <v xml:space="preserve">680510          </v>
      </c>
      <c r="C260" s="5" t="str">
        <f t="shared" si="7"/>
        <v xml:space="preserve">1172968          </v>
      </c>
      <c r="D260" s="5" t="str">
        <f t="shared" si="8"/>
        <v xml:space="preserve">1557118          </v>
      </c>
      <c r="E260" s="5" t="str">
        <f t="shared" si="9"/>
        <v xml:space="preserve">1871473          </v>
      </c>
      <c r="F260" s="5" t="str">
        <f t="shared" si="10"/>
        <v xml:space="preserve">2641976          </v>
      </c>
      <c r="G260" s="5" t="str">
        <f t="shared" si="11"/>
        <v xml:space="preserve">1.745          </v>
      </c>
      <c r="J260" s="5" t="s">
        <v>145</v>
      </c>
    </row>
    <row r="261" spans="2:10" hidden="1" outlineLevel="1" x14ac:dyDescent="0.4">
      <c r="B261" s="5" t="str">
        <f t="shared" si="6"/>
        <v xml:space="preserve">693935          </v>
      </c>
      <c r="C261" s="5" t="str">
        <f t="shared" si="7"/>
        <v xml:space="preserve">1199511          </v>
      </c>
      <c r="D261" s="5" t="str">
        <f t="shared" si="8"/>
        <v xml:space="preserve">1593127          </v>
      </c>
      <c r="E261" s="5" t="str">
        <f t="shared" si="9"/>
        <v xml:space="preserve">1914858          </v>
      </c>
      <c r="F261" s="5" t="str">
        <f t="shared" si="10"/>
        <v xml:space="preserve">2704632          </v>
      </c>
      <c r="G261" s="5" t="str">
        <f t="shared" si="11"/>
        <v xml:space="preserve">1.792          </v>
      </c>
      <c r="J261" s="5" t="s">
        <v>146</v>
      </c>
    </row>
    <row r="262" spans="2:10" hidden="1" outlineLevel="1" x14ac:dyDescent="0.4">
      <c r="B262" s="5" t="str">
        <f t="shared" si="6"/>
        <v xml:space="preserve">707360          </v>
      </c>
      <c r="C262" s="5" t="str">
        <f t="shared" si="7"/>
        <v xml:space="preserve">1226054          </v>
      </c>
      <c r="D262" s="5" t="str">
        <f t="shared" si="8"/>
        <v xml:space="preserve">1629136          </v>
      </c>
      <c r="E262" s="5" t="str">
        <f t="shared" si="9"/>
        <v xml:space="preserve">1958243          </v>
      </c>
      <c r="F262" s="5" t="str">
        <f t="shared" si="10"/>
        <v xml:space="preserve">2767288          </v>
      </c>
      <c r="G262" s="5" t="str">
        <f t="shared" si="11"/>
        <v xml:space="preserve">1.839          </v>
      </c>
      <c r="J262" s="5" t="s">
        <v>147</v>
      </c>
    </row>
    <row r="263" spans="2:10" hidden="1" outlineLevel="1" x14ac:dyDescent="0.4">
      <c r="B263" s="5" t="str">
        <f t="shared" si="6"/>
        <v xml:space="preserve">720785          </v>
      </c>
      <c r="C263" s="5" t="str">
        <f t="shared" si="7"/>
        <v xml:space="preserve">1252597          </v>
      </c>
      <c r="D263" s="5" t="str">
        <f t="shared" si="8"/>
        <v xml:space="preserve">1665145          </v>
      </c>
      <c r="E263" s="5" t="str">
        <f t="shared" si="9"/>
        <v xml:space="preserve">2001628          </v>
      </c>
      <c r="F263" s="5" t="str">
        <f t="shared" si="10"/>
        <v xml:space="preserve">2829944          </v>
      </c>
      <c r="G263" s="5" t="str">
        <f t="shared" si="11"/>
        <v xml:space="preserve">1.886          </v>
      </c>
      <c r="J263" s="5" t="s">
        <v>148</v>
      </c>
    </row>
    <row r="264" spans="2:10" hidden="1" outlineLevel="1" x14ac:dyDescent="0.4">
      <c r="B264" s="5" t="str">
        <f t="shared" si="6"/>
        <v xml:space="preserve">734210          </v>
      </c>
      <c r="C264" s="5" t="str">
        <f t="shared" si="7"/>
        <v xml:space="preserve">1279140          </v>
      </c>
      <c r="D264" s="5" t="str">
        <f t="shared" si="8"/>
        <v xml:space="preserve">1701154          </v>
      </c>
      <c r="E264" s="5" t="str">
        <f t="shared" si="9"/>
        <v xml:space="preserve">2045013          </v>
      </c>
      <c r="F264" s="5" t="str">
        <f t="shared" si="10"/>
        <v xml:space="preserve">2892600          </v>
      </c>
      <c r="G264" s="5" t="str">
        <f t="shared" si="11"/>
        <v xml:space="preserve">1.933          </v>
      </c>
      <c r="J264" s="5" t="s">
        <v>149</v>
      </c>
    </row>
    <row r="265" spans="2:10" hidden="1" outlineLevel="1" x14ac:dyDescent="0.4">
      <c r="B265" s="5" t="str">
        <f t="shared" si="6"/>
        <v xml:space="preserve">747635          </v>
      </c>
      <c r="C265" s="5" t="str">
        <f t="shared" si="7"/>
        <v xml:space="preserve">1305683          </v>
      </c>
      <c r="D265" s="5" t="str">
        <f t="shared" si="8"/>
        <v xml:space="preserve">1737163          </v>
      </c>
      <c r="E265" s="5" t="str">
        <f t="shared" si="9"/>
        <v xml:space="preserve">2088398          </v>
      </c>
      <c r="F265" s="5" t="str">
        <f t="shared" si="10"/>
        <v xml:space="preserve">2955256          </v>
      </c>
      <c r="G265" s="5" t="str">
        <f t="shared" si="11"/>
        <v xml:space="preserve">1.98          </v>
      </c>
      <c r="J265" s="5" t="s">
        <v>150</v>
      </c>
    </row>
    <row r="266" spans="2:10" hidden="1" outlineLevel="1" x14ac:dyDescent="0.4">
      <c r="B266" s="5" t="str">
        <f t="shared" si="6"/>
        <v xml:space="preserve">761060          </v>
      </c>
      <c r="C266" s="5" t="str">
        <f t="shared" si="7"/>
        <v xml:space="preserve">1332226          </v>
      </c>
      <c r="D266" s="5" t="str">
        <f t="shared" si="8"/>
        <v xml:space="preserve">1773172          </v>
      </c>
      <c r="E266" s="5" t="str">
        <f t="shared" si="9"/>
        <v xml:space="preserve">2131783          </v>
      </c>
      <c r="F266" s="5" t="str">
        <f t="shared" si="10"/>
        <v xml:space="preserve">3017912          </v>
      </c>
      <c r="G266" s="5" t="str">
        <f t="shared" si="11"/>
        <v xml:space="preserve">2.027          </v>
      </c>
      <c r="J266" s="5" t="s">
        <v>151</v>
      </c>
    </row>
    <row r="267" spans="2:10" hidden="1" outlineLevel="1" x14ac:dyDescent="0.4">
      <c r="B267" s="5" t="str">
        <f t="shared" si="6"/>
        <v xml:space="preserve">774485          </v>
      </c>
      <c r="C267" s="5" t="str">
        <f t="shared" si="7"/>
        <v xml:space="preserve">1358769          </v>
      </c>
      <c r="D267" s="5" t="str">
        <f t="shared" si="8"/>
        <v xml:space="preserve">1809181          </v>
      </c>
      <c r="E267" s="5" t="str">
        <f t="shared" si="9"/>
        <v xml:space="preserve">2175168          </v>
      </c>
      <c r="F267" s="5" t="str">
        <f t="shared" si="10"/>
        <v xml:space="preserve">3080568          </v>
      </c>
      <c r="G267" s="5" t="str">
        <f t="shared" si="11"/>
        <v xml:space="preserve">2.074          </v>
      </c>
      <c r="J267" s="5" t="s">
        <v>152</v>
      </c>
    </row>
    <row r="268" spans="2:10" hidden="1" outlineLevel="1" x14ac:dyDescent="0.4">
      <c r="B268" s="5" t="str">
        <f t="shared" si="6"/>
        <v xml:space="preserve">787910          </v>
      </c>
      <c r="C268" s="5" t="str">
        <f t="shared" si="7"/>
        <v xml:space="preserve">1385312          </v>
      </c>
      <c r="D268" s="5" t="str">
        <f t="shared" si="8"/>
        <v xml:space="preserve">1845190          </v>
      </c>
      <c r="E268" s="5" t="str">
        <f t="shared" si="9"/>
        <v xml:space="preserve">2218553          </v>
      </c>
      <c r="F268" s="5" t="str">
        <f t="shared" si="10"/>
        <v xml:space="preserve">3143224          </v>
      </c>
      <c r="G268" s="5" t="str">
        <f t="shared" si="11"/>
        <v xml:space="preserve">2.121          </v>
      </c>
      <c r="J268" s="5" t="s">
        <v>153</v>
      </c>
    </row>
    <row r="269" spans="2:10" hidden="1" outlineLevel="1" x14ac:dyDescent="0.4">
      <c r="B269" s="5" t="str">
        <f t="shared" si="6"/>
        <v xml:space="preserve">801335          </v>
      </c>
      <c r="C269" s="5" t="str">
        <f t="shared" si="7"/>
        <v xml:space="preserve">1411855          </v>
      </c>
      <c r="D269" s="5" t="str">
        <f t="shared" si="8"/>
        <v xml:space="preserve">1881199          </v>
      </c>
      <c r="E269" s="5" t="str">
        <f t="shared" si="9"/>
        <v xml:space="preserve">2261938          </v>
      </c>
      <c r="F269" s="5" t="str">
        <f t="shared" si="10"/>
        <v xml:space="preserve">3205880          </v>
      </c>
      <c r="G269" s="5" t="str">
        <f t="shared" si="11"/>
        <v xml:space="preserve">2.168          </v>
      </c>
      <c r="J269" s="5" t="s">
        <v>154</v>
      </c>
    </row>
    <row r="270" spans="2:10" hidden="1" outlineLevel="1" x14ac:dyDescent="0.4">
      <c r="B270" s="5" t="str">
        <f t="shared" si="6"/>
        <v xml:space="preserve">814760          </v>
      </c>
      <c r="C270" s="5" t="str">
        <f t="shared" si="7"/>
        <v xml:space="preserve">1438398          </v>
      </c>
      <c r="D270" s="5" t="str">
        <f t="shared" si="8"/>
        <v xml:space="preserve">1917208          </v>
      </c>
      <c r="E270" s="5" t="str">
        <f t="shared" si="9"/>
        <v xml:space="preserve">2305323          </v>
      </c>
      <c r="F270" s="5" t="str">
        <f t="shared" si="10"/>
        <v xml:space="preserve">3268536          </v>
      </c>
      <c r="G270" s="5" t="str">
        <f t="shared" si="11"/>
        <v xml:space="preserve">2.215          </v>
      </c>
      <c r="J270" s="5" t="s">
        <v>155</v>
      </c>
    </row>
    <row r="271" spans="2:10" hidden="1" outlineLevel="1" x14ac:dyDescent="0.4">
      <c r="B271" s="5" t="str">
        <f t="shared" si="6"/>
        <v xml:space="preserve">828185          </v>
      </c>
      <c r="C271" s="5" t="str">
        <f t="shared" si="7"/>
        <v xml:space="preserve">1464941          </v>
      </c>
      <c r="D271" s="5" t="str">
        <f t="shared" si="8"/>
        <v xml:space="preserve">1953217          </v>
      </c>
      <c r="E271" s="5" t="str">
        <f t="shared" si="9"/>
        <v xml:space="preserve">2348708          </v>
      </c>
      <c r="F271" s="5" t="str">
        <f t="shared" si="10"/>
        <v xml:space="preserve">3331192          </v>
      </c>
      <c r="G271" s="5" t="str">
        <f t="shared" si="11"/>
        <v xml:space="preserve">2.262          </v>
      </c>
      <c r="J271" s="5" t="s">
        <v>156</v>
      </c>
    </row>
    <row r="272" spans="2:10" hidden="1" outlineLevel="1" x14ac:dyDescent="0.4">
      <c r="B272" s="5" t="str">
        <f t="shared" si="6"/>
        <v xml:space="preserve">841610          </v>
      </c>
      <c r="C272" s="5" t="str">
        <f t="shared" si="7"/>
        <v xml:space="preserve">1491484          </v>
      </c>
      <c r="D272" s="5" t="str">
        <f t="shared" si="8"/>
        <v xml:space="preserve">1989226          </v>
      </c>
      <c r="E272" s="5" t="str">
        <f t="shared" si="9"/>
        <v xml:space="preserve">2392093          </v>
      </c>
      <c r="F272" s="5" t="str">
        <f t="shared" si="10"/>
        <v xml:space="preserve">3393848          </v>
      </c>
      <c r="G272" s="5" t="str">
        <f t="shared" si="11"/>
        <v xml:space="preserve">2.309          </v>
      </c>
      <c r="J272" s="5" t="s">
        <v>157</v>
      </c>
    </row>
    <row r="273" spans="2:10" hidden="1" outlineLevel="1" x14ac:dyDescent="0.4">
      <c r="B273" s="5" t="str">
        <f t="shared" si="6"/>
        <v xml:space="preserve">855035          </v>
      </c>
      <c r="C273" s="5" t="str">
        <f t="shared" si="7"/>
        <v xml:space="preserve">1518027          </v>
      </c>
      <c r="D273" s="5" t="str">
        <f t="shared" si="8"/>
        <v xml:space="preserve">2025235          </v>
      </c>
      <c r="E273" s="5" t="str">
        <f t="shared" si="9"/>
        <v xml:space="preserve">2435478          </v>
      </c>
      <c r="F273" s="5" t="str">
        <f t="shared" si="10"/>
        <v xml:space="preserve">3456504          </v>
      </c>
      <c r="G273" s="5" t="str">
        <f t="shared" si="11"/>
        <v xml:space="preserve">2.356          </v>
      </c>
      <c r="J273" s="5" t="s">
        <v>158</v>
      </c>
    </row>
    <row r="274" spans="2:10" hidden="1" outlineLevel="1" x14ac:dyDescent="0.4">
      <c r="B274" s="5" t="str">
        <f t="shared" si="6"/>
        <v xml:space="preserve">868460          </v>
      </c>
      <c r="C274" s="5" t="str">
        <f t="shared" si="7"/>
        <v xml:space="preserve">1544570          </v>
      </c>
      <c r="D274" s="5" t="str">
        <f t="shared" si="8"/>
        <v xml:space="preserve">2061244          </v>
      </c>
      <c r="E274" s="5" t="str">
        <f t="shared" si="9"/>
        <v xml:space="preserve">2478863          </v>
      </c>
      <c r="F274" s="5" t="str">
        <f t="shared" si="10"/>
        <v xml:space="preserve">3519160          </v>
      </c>
      <c r="G274" s="5" t="str">
        <f t="shared" si="11"/>
        <v xml:space="preserve">2.403          </v>
      </c>
      <c r="J274" s="5" t="s">
        <v>159</v>
      </c>
    </row>
    <row r="275" spans="2:10" hidden="1" outlineLevel="1" x14ac:dyDescent="0.4">
      <c r="B275" s="5" t="str">
        <f t="shared" si="6"/>
        <v xml:space="preserve">881885          </v>
      </c>
      <c r="C275" s="5" t="str">
        <f t="shared" si="7"/>
        <v xml:space="preserve">1571113          </v>
      </c>
      <c r="D275" s="5" t="str">
        <f t="shared" si="8"/>
        <v xml:space="preserve">2097253          </v>
      </c>
      <c r="E275" s="5" t="str">
        <f t="shared" si="9"/>
        <v xml:space="preserve">2522248          </v>
      </c>
      <c r="F275" s="5" t="str">
        <f t="shared" si="10"/>
        <v xml:space="preserve">3581816          </v>
      </c>
      <c r="G275" s="5" t="str">
        <f t="shared" si="11"/>
        <v xml:space="preserve">2.45          </v>
      </c>
      <c r="J275" s="5" t="s">
        <v>160</v>
      </c>
    </row>
    <row r="276" spans="2:10" hidden="1" outlineLevel="1" x14ac:dyDescent="0.4">
      <c r="B276" s="5" t="str">
        <f t="shared" si="6"/>
        <v xml:space="preserve">895310          </v>
      </c>
      <c r="C276" s="5" t="str">
        <f t="shared" si="7"/>
        <v xml:space="preserve">1597656          </v>
      </c>
      <c r="D276" s="5" t="str">
        <f t="shared" si="8"/>
        <v xml:space="preserve">2133262          </v>
      </c>
      <c r="E276" s="5" t="str">
        <f t="shared" si="9"/>
        <v xml:space="preserve">2565633          </v>
      </c>
      <c r="F276" s="5" t="str">
        <f t="shared" si="10"/>
        <v xml:space="preserve">3644472          </v>
      </c>
      <c r="G276" s="5" t="str">
        <f t="shared" si="11"/>
        <v xml:space="preserve">2.497          </v>
      </c>
      <c r="J276" s="5" t="s">
        <v>161</v>
      </c>
    </row>
    <row r="277" spans="2:10" hidden="1" outlineLevel="1" x14ac:dyDescent="0.4">
      <c r="B277" s="5" t="str">
        <f t="shared" si="6"/>
        <v xml:space="preserve">908735          </v>
      </c>
      <c r="C277" s="5" t="str">
        <f t="shared" si="7"/>
        <v xml:space="preserve">1624199          </v>
      </c>
      <c r="D277" s="5" t="str">
        <f t="shared" si="8"/>
        <v xml:space="preserve">2169271          </v>
      </c>
      <c r="E277" s="5" t="str">
        <f t="shared" si="9"/>
        <v xml:space="preserve">2609018          </v>
      </c>
      <c r="F277" s="5" t="str">
        <f t="shared" si="10"/>
        <v xml:space="preserve">3707128          </v>
      </c>
      <c r="G277" s="5" t="str">
        <f t="shared" si="11"/>
        <v xml:space="preserve">2.544          </v>
      </c>
      <c r="J277" s="5" t="s">
        <v>162</v>
      </c>
    </row>
    <row r="278" spans="2:10" hidden="1" outlineLevel="1" x14ac:dyDescent="0.4">
      <c r="B278" s="5" t="str">
        <f t="shared" si="6"/>
        <v xml:space="preserve">922160          </v>
      </c>
      <c r="C278" s="5" t="str">
        <f t="shared" si="7"/>
        <v xml:space="preserve">1650742          </v>
      </c>
      <c r="D278" s="5" t="str">
        <f t="shared" si="8"/>
        <v xml:space="preserve">2205280          </v>
      </c>
      <c r="E278" s="5" t="str">
        <f t="shared" si="9"/>
        <v xml:space="preserve">2652403          </v>
      </c>
      <c r="F278" s="5" t="str">
        <f t="shared" si="10"/>
        <v xml:space="preserve">3769784          </v>
      </c>
      <c r="G278" s="5" t="str">
        <f t="shared" si="11"/>
        <v xml:space="preserve">2.591          </v>
      </c>
      <c r="J278" s="5" t="s">
        <v>163</v>
      </c>
    </row>
    <row r="279" spans="2:10" hidden="1" outlineLevel="1" x14ac:dyDescent="0.4">
      <c r="B279" s="5" t="str">
        <f t="shared" si="6"/>
        <v xml:space="preserve">935585          </v>
      </c>
      <c r="C279" s="5" t="str">
        <f t="shared" si="7"/>
        <v xml:space="preserve">1677285          </v>
      </c>
      <c r="D279" s="5" t="str">
        <f t="shared" si="8"/>
        <v xml:space="preserve">2241289          </v>
      </c>
      <c r="E279" s="5" t="str">
        <f t="shared" si="9"/>
        <v xml:space="preserve">2695788          </v>
      </c>
      <c r="F279" s="5" t="str">
        <f t="shared" si="10"/>
        <v xml:space="preserve">3832440          </v>
      </c>
      <c r="G279" s="5" t="str">
        <f t="shared" si="11"/>
        <v xml:space="preserve">2.638          </v>
      </c>
      <c r="J279" s="5" t="s">
        <v>164</v>
      </c>
    </row>
    <row r="280" spans="2:10" hidden="1" outlineLevel="1" x14ac:dyDescent="0.4">
      <c r="B280" s="5" t="str">
        <f t="shared" si="6"/>
        <v xml:space="preserve">949010          </v>
      </c>
      <c r="C280" s="5" t="str">
        <f t="shared" si="7"/>
        <v xml:space="preserve">1703828          </v>
      </c>
      <c r="D280" s="5" t="str">
        <f t="shared" si="8"/>
        <v xml:space="preserve">2277298          </v>
      </c>
      <c r="E280" s="5" t="str">
        <f t="shared" si="9"/>
        <v xml:space="preserve">2739173          </v>
      </c>
      <c r="F280" s="5" t="str">
        <f t="shared" si="10"/>
        <v xml:space="preserve">3895096          </v>
      </c>
      <c r="G280" s="5" t="str">
        <f t="shared" si="11"/>
        <v xml:space="preserve">2.685          </v>
      </c>
      <c r="J280" s="5" t="s">
        <v>165</v>
      </c>
    </row>
    <row r="281" spans="2:10" hidden="1" outlineLevel="1" x14ac:dyDescent="0.4">
      <c r="B281" s="5" t="str">
        <f t="shared" si="6"/>
        <v xml:space="preserve">962435          </v>
      </c>
      <c r="C281" s="5" t="str">
        <f t="shared" si="7"/>
        <v xml:space="preserve">1730371          </v>
      </c>
      <c r="D281" s="5" t="str">
        <f t="shared" si="8"/>
        <v xml:space="preserve">2313307          </v>
      </c>
      <c r="E281" s="5" t="str">
        <f t="shared" si="9"/>
        <v xml:space="preserve">2782558          </v>
      </c>
      <c r="F281" s="5" t="str">
        <f t="shared" si="10"/>
        <v xml:space="preserve">3957752          </v>
      </c>
      <c r="G281" s="5" t="str">
        <f t="shared" si="11"/>
        <v xml:space="preserve">2.732          </v>
      </c>
      <c r="J281" s="5" t="s">
        <v>166</v>
      </c>
    </row>
    <row r="282" spans="2:10" hidden="1" outlineLevel="1" x14ac:dyDescent="0.4">
      <c r="B282" s="5" t="str">
        <f t="shared" si="6"/>
        <v xml:space="preserve">975860          </v>
      </c>
      <c r="C282" s="5" t="str">
        <f t="shared" si="7"/>
        <v xml:space="preserve">1756914          </v>
      </c>
      <c r="D282" s="5" t="str">
        <f t="shared" si="8"/>
        <v xml:space="preserve">2349316          </v>
      </c>
      <c r="E282" s="5" t="str">
        <f t="shared" si="9"/>
        <v xml:space="preserve">2825943          </v>
      </c>
      <c r="F282" s="5" t="str">
        <f t="shared" si="10"/>
        <v xml:space="preserve">4020408          </v>
      </c>
      <c r="G282" s="5" t="str">
        <f t="shared" si="11"/>
        <v xml:space="preserve">2.779          </v>
      </c>
      <c r="J282" s="5" t="s">
        <v>167</v>
      </c>
    </row>
    <row r="283" spans="2:10" hidden="1" outlineLevel="1" x14ac:dyDescent="0.4">
      <c r="B283" s="5" t="str">
        <f t="shared" ref="B283:B314" si="12">IF($B$4, $B78, $B77 / $B$10 &amp; REPT( " ", $B$7 ))</f>
        <v xml:space="preserve">989285          </v>
      </c>
      <c r="C283" s="5" t="str">
        <f t="shared" ref="C283:C314" si="13">IF($C$4, $C78, $C77 / $C$10 &amp; REPT( " ", $C$7 ))</f>
        <v xml:space="preserve">1783457          </v>
      </c>
      <c r="D283" s="5" t="str">
        <f t="shared" ref="D283:D314" si="14">IF($D$4, $D78, $D77 / $D$10 &amp; REPT( " ", $D$7 ))</f>
        <v xml:space="preserve">2385325          </v>
      </c>
      <c r="E283" s="5" t="str">
        <f t="shared" ref="E283:E314" si="15">IF($E$4, $E78, $E77 / $E$10 &amp; REPT( " ", $E$7 ))</f>
        <v xml:space="preserve">2869328          </v>
      </c>
      <c r="F283" s="5" t="str">
        <f t="shared" ref="F283:F314" si="16">IF($F$4, $F78, $F77 / $F$10 &amp; REPT( " ", $F$7 ))</f>
        <v xml:space="preserve">4083064          </v>
      </c>
      <c r="G283" s="5" t="str">
        <f t="shared" ref="G283:G314" si="17">IF($G$4, $G78, $G77 / $G$10 &amp; REPT( " ", $G$7 ))</f>
        <v xml:space="preserve">2.826          </v>
      </c>
      <c r="J283" s="5" t="s">
        <v>168</v>
      </c>
    </row>
    <row r="284" spans="2:10" hidden="1" outlineLevel="1" x14ac:dyDescent="0.4">
      <c r="B284" s="5" t="str">
        <f t="shared" si="12"/>
        <v xml:space="preserve">1002710          </v>
      </c>
      <c r="C284" s="5" t="str">
        <f t="shared" si="13"/>
        <v xml:space="preserve">1810000          </v>
      </c>
      <c r="D284" s="5" t="str">
        <f t="shared" si="14"/>
        <v xml:space="preserve">2421334          </v>
      </c>
      <c r="E284" s="5" t="str">
        <f t="shared" si="15"/>
        <v xml:space="preserve">2912713          </v>
      </c>
      <c r="F284" s="5" t="str">
        <f t="shared" si="16"/>
        <v xml:space="preserve">4145720          </v>
      </c>
      <c r="G284" s="5" t="str">
        <f t="shared" si="17"/>
        <v xml:space="preserve">2.873          </v>
      </c>
      <c r="J284" s="5" t="s">
        <v>169</v>
      </c>
    </row>
    <row r="285" spans="2:10" hidden="1" outlineLevel="1" x14ac:dyDescent="0.4">
      <c r="B285" s="5" t="str">
        <f t="shared" si="12"/>
        <v xml:space="preserve">1016135          </v>
      </c>
      <c r="C285" s="5" t="str">
        <f t="shared" si="13"/>
        <v xml:space="preserve">1836543          </v>
      </c>
      <c r="D285" s="5" t="str">
        <f t="shared" si="14"/>
        <v xml:space="preserve">2457343          </v>
      </c>
      <c r="E285" s="5" t="str">
        <f t="shared" si="15"/>
        <v xml:space="preserve">2956098          </v>
      </c>
      <c r="F285" s="5" t="str">
        <f t="shared" si="16"/>
        <v xml:space="preserve">4208376          </v>
      </c>
      <c r="G285" s="5" t="str">
        <f t="shared" si="17"/>
        <v xml:space="preserve">2.92          </v>
      </c>
      <c r="J285" s="5" t="s">
        <v>170</v>
      </c>
    </row>
    <row r="286" spans="2:10" hidden="1" outlineLevel="1" x14ac:dyDescent="0.4">
      <c r="B286" s="5" t="str">
        <f t="shared" si="12"/>
        <v xml:space="preserve">1029560          </v>
      </c>
      <c r="C286" s="5" t="str">
        <f t="shared" si="13"/>
        <v xml:space="preserve">1863086          </v>
      </c>
      <c r="D286" s="5" t="str">
        <f t="shared" si="14"/>
        <v xml:space="preserve">2493352          </v>
      </c>
      <c r="E286" s="5" t="str">
        <f t="shared" si="15"/>
        <v xml:space="preserve">2999483          </v>
      </c>
      <c r="F286" s="5" t="str">
        <f t="shared" si="16"/>
        <v xml:space="preserve">4271032          </v>
      </c>
      <c r="G286" s="5" t="str">
        <f t="shared" si="17"/>
        <v xml:space="preserve">2.967          </v>
      </c>
      <c r="J286" s="5" t="s">
        <v>171</v>
      </c>
    </row>
    <row r="287" spans="2:10" hidden="1" outlineLevel="1" x14ac:dyDescent="0.4">
      <c r="B287" s="5" t="str">
        <f t="shared" si="12"/>
        <v xml:space="preserve">1042985          </v>
      </c>
      <c r="C287" s="5" t="str">
        <f t="shared" si="13"/>
        <v xml:space="preserve">1889629          </v>
      </c>
      <c r="D287" s="5" t="str">
        <f t="shared" si="14"/>
        <v xml:space="preserve">2529361          </v>
      </c>
      <c r="E287" s="5" t="str">
        <f t="shared" si="15"/>
        <v xml:space="preserve">3042868          </v>
      </c>
      <c r="F287" s="5" t="str">
        <f t="shared" si="16"/>
        <v xml:space="preserve">4333688          </v>
      </c>
      <c r="G287" s="5" t="str">
        <f t="shared" si="17"/>
        <v xml:space="preserve">3.014          </v>
      </c>
      <c r="J287" s="5" t="s">
        <v>172</v>
      </c>
    </row>
    <row r="288" spans="2:10" hidden="1" outlineLevel="1" x14ac:dyDescent="0.4">
      <c r="B288" s="5" t="str">
        <f t="shared" si="12"/>
        <v xml:space="preserve">1056410          </v>
      </c>
      <c r="C288" s="5" t="str">
        <f t="shared" si="13"/>
        <v xml:space="preserve">1916172          </v>
      </c>
      <c r="D288" s="5" t="str">
        <f t="shared" si="14"/>
        <v xml:space="preserve">2565370          </v>
      </c>
      <c r="E288" s="5" t="str">
        <f t="shared" si="15"/>
        <v xml:space="preserve">3086253          </v>
      </c>
      <c r="F288" s="5" t="str">
        <f t="shared" si="16"/>
        <v xml:space="preserve">4396344          </v>
      </c>
      <c r="G288" s="5" t="str">
        <f t="shared" si="17"/>
        <v xml:space="preserve">3.061          </v>
      </c>
      <c r="J288" s="5" t="s">
        <v>173</v>
      </c>
    </row>
    <row r="289" spans="2:10" hidden="1" outlineLevel="1" x14ac:dyDescent="0.4">
      <c r="B289" s="5" t="str">
        <f t="shared" si="12"/>
        <v xml:space="preserve">1069835          </v>
      </c>
      <c r="C289" s="5" t="str">
        <f t="shared" si="13"/>
        <v xml:space="preserve">1942715          </v>
      </c>
      <c r="D289" s="5" t="str">
        <f t="shared" si="14"/>
        <v xml:space="preserve">2601379          </v>
      </c>
      <c r="E289" s="5" t="str">
        <f t="shared" si="15"/>
        <v xml:space="preserve">3129638          </v>
      </c>
      <c r="F289" s="5" t="str">
        <f t="shared" si="16"/>
        <v xml:space="preserve">4459000          </v>
      </c>
      <c r="G289" s="5" t="str">
        <f t="shared" si="17"/>
        <v xml:space="preserve">3.108          </v>
      </c>
      <c r="J289" s="5" t="s">
        <v>174</v>
      </c>
    </row>
    <row r="290" spans="2:10" hidden="1" outlineLevel="1" x14ac:dyDescent="0.4">
      <c r="B290" s="5" t="str">
        <f t="shared" si="12"/>
        <v xml:space="preserve">1083260          </v>
      </c>
      <c r="C290" s="5" t="str">
        <f t="shared" si="13"/>
        <v xml:space="preserve">1969258          </v>
      </c>
      <c r="D290" s="5" t="str">
        <f t="shared" si="14"/>
        <v xml:space="preserve">2637388          </v>
      </c>
      <c r="E290" s="5" t="str">
        <f t="shared" si="15"/>
        <v xml:space="preserve">3173023          </v>
      </c>
      <c r="F290" s="5" t="str">
        <f t="shared" si="16"/>
        <v xml:space="preserve">4521656          </v>
      </c>
      <c r="G290" s="5" t="str">
        <f t="shared" si="17"/>
        <v xml:space="preserve">3.155          </v>
      </c>
      <c r="J290" s="5" t="s">
        <v>175</v>
      </c>
    </row>
    <row r="291" spans="2:10" hidden="1" outlineLevel="1" x14ac:dyDescent="0.4">
      <c r="B291" s="5" t="str">
        <f t="shared" si="12"/>
        <v xml:space="preserve">1096685          </v>
      </c>
      <c r="C291" s="5" t="str">
        <f t="shared" si="13"/>
        <v xml:space="preserve">1995801          </v>
      </c>
      <c r="D291" s="5" t="str">
        <f t="shared" si="14"/>
        <v xml:space="preserve">2673397          </v>
      </c>
      <c r="E291" s="5" t="str">
        <f t="shared" si="15"/>
        <v xml:space="preserve">3216408          </v>
      </c>
      <c r="F291" s="5" t="str">
        <f t="shared" si="16"/>
        <v xml:space="preserve">4584312          </v>
      </c>
      <c r="G291" s="5" t="str">
        <f t="shared" si="17"/>
        <v xml:space="preserve">3.202          </v>
      </c>
      <c r="J291" s="5" t="s">
        <v>176</v>
      </c>
    </row>
    <row r="292" spans="2:10" hidden="1" outlineLevel="1" x14ac:dyDescent="0.4">
      <c r="B292" s="5" t="str">
        <f t="shared" si="12"/>
        <v xml:space="preserve">1110110          </v>
      </c>
      <c r="C292" s="5" t="str">
        <f t="shared" si="13"/>
        <v xml:space="preserve">2022344          </v>
      </c>
      <c r="D292" s="5" t="str">
        <f t="shared" si="14"/>
        <v xml:space="preserve">2709406          </v>
      </c>
      <c r="E292" s="5" t="str">
        <f t="shared" si="15"/>
        <v xml:space="preserve">3259793          </v>
      </c>
      <c r="F292" s="5" t="str">
        <f t="shared" si="16"/>
        <v xml:space="preserve">4646968          </v>
      </c>
      <c r="G292" s="5" t="str">
        <f t="shared" si="17"/>
        <v xml:space="preserve">3.249          </v>
      </c>
      <c r="J292" s="5" t="s">
        <v>177</v>
      </c>
    </row>
    <row r="293" spans="2:10" hidden="1" outlineLevel="1" x14ac:dyDescent="0.4">
      <c r="B293" s="5" t="str">
        <f t="shared" si="12"/>
        <v xml:space="preserve">1123535          </v>
      </c>
      <c r="C293" s="5" t="str">
        <f t="shared" si="13"/>
        <v xml:space="preserve">2048887          </v>
      </c>
      <c r="D293" s="5" t="str">
        <f t="shared" si="14"/>
        <v xml:space="preserve">2745415          </v>
      </c>
      <c r="E293" s="5" t="str">
        <f t="shared" si="15"/>
        <v xml:space="preserve">3303178          </v>
      </c>
      <c r="F293" s="5" t="str">
        <f t="shared" si="16"/>
        <v xml:space="preserve">4709624          </v>
      </c>
      <c r="G293" s="5" t="str">
        <f t="shared" si="17"/>
        <v xml:space="preserve">3.296          </v>
      </c>
      <c r="J293" s="5" t="s">
        <v>178</v>
      </c>
    </row>
    <row r="294" spans="2:10" hidden="1" outlineLevel="1" x14ac:dyDescent="0.4">
      <c r="B294" s="5" t="str">
        <f t="shared" si="12"/>
        <v xml:space="preserve">1136960          </v>
      </c>
      <c r="C294" s="5" t="str">
        <f t="shared" si="13"/>
        <v xml:space="preserve">2075430          </v>
      </c>
      <c r="D294" s="5" t="str">
        <f t="shared" si="14"/>
        <v xml:space="preserve">2781424          </v>
      </c>
      <c r="E294" s="5" t="str">
        <f t="shared" si="15"/>
        <v xml:space="preserve">3346563          </v>
      </c>
      <c r="F294" s="5" t="str">
        <f t="shared" si="16"/>
        <v xml:space="preserve">4772280          </v>
      </c>
      <c r="G294" s="5" t="str">
        <f t="shared" si="17"/>
        <v xml:space="preserve">3.343          </v>
      </c>
      <c r="J294" s="5" t="s">
        <v>179</v>
      </c>
    </row>
    <row r="295" spans="2:10" hidden="1" outlineLevel="1" x14ac:dyDescent="0.4">
      <c r="B295" s="5" t="str">
        <f t="shared" si="12"/>
        <v xml:space="preserve">1150385          </v>
      </c>
      <c r="C295" s="5" t="str">
        <f t="shared" si="13"/>
        <v xml:space="preserve">2101973          </v>
      </c>
      <c r="D295" s="5" t="str">
        <f t="shared" si="14"/>
        <v xml:space="preserve">2817433          </v>
      </c>
      <c r="E295" s="5" t="str">
        <f t="shared" si="15"/>
        <v xml:space="preserve">3389948          </v>
      </c>
      <c r="F295" s="5" t="str">
        <f t="shared" si="16"/>
        <v xml:space="preserve">4834936          </v>
      </c>
      <c r="G295" s="5" t="str">
        <f t="shared" si="17"/>
        <v xml:space="preserve">3.39          </v>
      </c>
      <c r="J295" s="5" t="s">
        <v>180</v>
      </c>
    </row>
    <row r="296" spans="2:10" hidden="1" outlineLevel="1" x14ac:dyDescent="0.4">
      <c r="B296" s="5" t="str">
        <f t="shared" si="12"/>
        <v xml:space="preserve">1163810          </v>
      </c>
      <c r="C296" s="5" t="str">
        <f t="shared" si="13"/>
        <v xml:space="preserve">2128516          </v>
      </c>
      <c r="D296" s="5" t="str">
        <f t="shared" si="14"/>
        <v xml:space="preserve">2853442          </v>
      </c>
      <c r="E296" s="5" t="str">
        <f t="shared" si="15"/>
        <v xml:space="preserve">3433333          </v>
      </c>
      <c r="F296" s="5" t="str">
        <f t="shared" si="16"/>
        <v xml:space="preserve">4897592          </v>
      </c>
      <c r="G296" s="5" t="str">
        <f t="shared" si="17"/>
        <v xml:space="preserve">3.437          </v>
      </c>
      <c r="J296" s="5" t="s">
        <v>181</v>
      </c>
    </row>
    <row r="297" spans="2:10" hidden="1" outlineLevel="1" x14ac:dyDescent="0.4">
      <c r="B297" s="5" t="str">
        <f t="shared" si="12"/>
        <v xml:space="preserve">1177235          </v>
      </c>
      <c r="C297" s="5" t="str">
        <f t="shared" si="13"/>
        <v xml:space="preserve">2155059          </v>
      </c>
      <c r="D297" s="5" t="str">
        <f t="shared" si="14"/>
        <v xml:space="preserve">2889451          </v>
      </c>
      <c r="E297" s="5" t="str">
        <f t="shared" si="15"/>
        <v xml:space="preserve">3476718          </v>
      </c>
      <c r="F297" s="5" t="str">
        <f t="shared" si="16"/>
        <v xml:space="preserve">4960248          </v>
      </c>
      <c r="G297" s="5" t="str">
        <f t="shared" si="17"/>
        <v xml:space="preserve">3.484          </v>
      </c>
      <c r="J297" s="5" t="s">
        <v>182</v>
      </c>
    </row>
    <row r="298" spans="2:10" hidden="1" outlineLevel="1" x14ac:dyDescent="0.4">
      <c r="B298" s="5" t="str">
        <f t="shared" si="12"/>
        <v xml:space="preserve">1190660          </v>
      </c>
      <c r="C298" s="5" t="str">
        <f t="shared" si="13"/>
        <v xml:space="preserve">2181602          </v>
      </c>
      <c r="D298" s="5" t="str">
        <f t="shared" si="14"/>
        <v xml:space="preserve">2925460          </v>
      </c>
      <c r="E298" s="5" t="str">
        <f t="shared" si="15"/>
        <v xml:space="preserve">3520103          </v>
      </c>
      <c r="F298" s="5" t="str">
        <f t="shared" si="16"/>
        <v xml:space="preserve">5022904          </v>
      </c>
      <c r="G298" s="5" t="str">
        <f t="shared" si="17"/>
        <v xml:space="preserve">3.531          </v>
      </c>
      <c r="J298" s="5" t="s">
        <v>183</v>
      </c>
    </row>
    <row r="299" spans="2:10" hidden="1" outlineLevel="1" x14ac:dyDescent="0.4">
      <c r="B299" s="5" t="str">
        <f t="shared" si="12"/>
        <v xml:space="preserve">1204085          </v>
      </c>
      <c r="C299" s="5" t="str">
        <f t="shared" si="13"/>
        <v xml:space="preserve">2208145          </v>
      </c>
      <c r="D299" s="5" t="str">
        <f t="shared" si="14"/>
        <v xml:space="preserve">2961469          </v>
      </c>
      <c r="E299" s="5" t="str">
        <f t="shared" si="15"/>
        <v xml:space="preserve">3563488          </v>
      </c>
      <c r="F299" s="5" t="str">
        <f t="shared" si="16"/>
        <v xml:space="preserve">5085560          </v>
      </c>
      <c r="G299" s="5" t="str">
        <f t="shared" si="17"/>
        <v xml:space="preserve">3.578          </v>
      </c>
      <c r="J299" s="5" t="s">
        <v>184</v>
      </c>
    </row>
    <row r="300" spans="2:10" hidden="1" outlineLevel="1" x14ac:dyDescent="0.4">
      <c r="B300" s="5" t="str">
        <f t="shared" si="12"/>
        <v xml:space="preserve">1217510          </v>
      </c>
      <c r="C300" s="5" t="str">
        <f t="shared" si="13"/>
        <v xml:space="preserve">2234688          </v>
      </c>
      <c r="D300" s="5" t="str">
        <f t="shared" si="14"/>
        <v xml:space="preserve">2997478          </v>
      </c>
      <c r="E300" s="5" t="str">
        <f t="shared" si="15"/>
        <v xml:space="preserve">3606873          </v>
      </c>
      <c r="F300" s="5" t="str">
        <f t="shared" si="16"/>
        <v xml:space="preserve">5148216          </v>
      </c>
      <c r="G300" s="5" t="str">
        <f t="shared" si="17"/>
        <v xml:space="preserve">3.625          </v>
      </c>
      <c r="J300" s="5" t="s">
        <v>185</v>
      </c>
    </row>
    <row r="301" spans="2:10" hidden="1" outlineLevel="1" x14ac:dyDescent="0.4">
      <c r="B301" s="5" t="str">
        <f t="shared" si="12"/>
        <v xml:space="preserve">1230935          </v>
      </c>
      <c r="C301" s="5" t="str">
        <f t="shared" si="13"/>
        <v xml:space="preserve">2261231          </v>
      </c>
      <c r="D301" s="5" t="str">
        <f t="shared" si="14"/>
        <v xml:space="preserve">3033487          </v>
      </c>
      <c r="E301" s="5" t="str">
        <f t="shared" si="15"/>
        <v xml:space="preserve">3650258          </v>
      </c>
      <c r="F301" s="5" t="str">
        <f t="shared" si="16"/>
        <v xml:space="preserve">5210872          </v>
      </c>
      <c r="G301" s="5" t="str">
        <f t="shared" si="17"/>
        <v xml:space="preserve">3.672          </v>
      </c>
      <c r="J301" s="5" t="s">
        <v>186</v>
      </c>
    </row>
    <row r="302" spans="2:10" hidden="1" outlineLevel="1" x14ac:dyDescent="0.4">
      <c r="B302" s="5" t="str">
        <f t="shared" si="12"/>
        <v xml:space="preserve">1244360          </v>
      </c>
      <c r="C302" s="5" t="str">
        <f t="shared" si="13"/>
        <v xml:space="preserve">2287774          </v>
      </c>
      <c r="D302" s="5" t="str">
        <f t="shared" si="14"/>
        <v xml:space="preserve">3069496          </v>
      </c>
      <c r="E302" s="5" t="str">
        <f t="shared" si="15"/>
        <v xml:space="preserve">3693643          </v>
      </c>
      <c r="F302" s="5" t="str">
        <f t="shared" si="16"/>
        <v xml:space="preserve">5273528          </v>
      </c>
      <c r="G302" s="5" t="str">
        <f t="shared" si="17"/>
        <v xml:space="preserve">3.719          </v>
      </c>
      <c r="J302" s="5" t="s">
        <v>187</v>
      </c>
    </row>
    <row r="303" spans="2:10" hidden="1" outlineLevel="1" x14ac:dyDescent="0.4">
      <c r="B303" s="5" t="str">
        <f t="shared" si="12"/>
        <v xml:space="preserve">1257785          </v>
      </c>
      <c r="C303" s="5" t="str">
        <f t="shared" si="13"/>
        <v xml:space="preserve">2314317          </v>
      </c>
      <c r="D303" s="5" t="str">
        <f t="shared" si="14"/>
        <v xml:space="preserve">3105505          </v>
      </c>
      <c r="E303" s="5" t="str">
        <f t="shared" si="15"/>
        <v xml:space="preserve">3737028          </v>
      </c>
      <c r="F303" s="5" t="str">
        <f t="shared" si="16"/>
        <v xml:space="preserve">5336184          </v>
      </c>
      <c r="G303" s="5" t="str">
        <f t="shared" si="17"/>
        <v xml:space="preserve">3.766          </v>
      </c>
      <c r="J303" s="5" t="s">
        <v>188</v>
      </c>
    </row>
    <row r="304" spans="2:10" hidden="1" outlineLevel="1" x14ac:dyDescent="0.4">
      <c r="B304" s="5" t="str">
        <f t="shared" si="12"/>
        <v xml:space="preserve">1271210          </v>
      </c>
      <c r="C304" s="5" t="str">
        <f t="shared" si="13"/>
        <v xml:space="preserve">2340860          </v>
      </c>
      <c r="D304" s="5" t="str">
        <f t="shared" si="14"/>
        <v xml:space="preserve">3141514          </v>
      </c>
      <c r="E304" s="5" t="str">
        <f t="shared" si="15"/>
        <v xml:space="preserve">3780413          </v>
      </c>
      <c r="F304" s="5" t="str">
        <f t="shared" si="16"/>
        <v xml:space="preserve">5398840          </v>
      </c>
      <c r="G304" s="5" t="str">
        <f t="shared" si="17"/>
        <v xml:space="preserve">3.813          </v>
      </c>
      <c r="J304" s="5" t="s">
        <v>189</v>
      </c>
    </row>
    <row r="305" spans="2:10" hidden="1" outlineLevel="1" x14ac:dyDescent="0.4">
      <c r="B305" s="5" t="str">
        <f t="shared" si="12"/>
        <v xml:space="preserve">1284635          </v>
      </c>
      <c r="C305" s="5" t="str">
        <f t="shared" si="13"/>
        <v xml:space="preserve">2367403          </v>
      </c>
      <c r="D305" s="5" t="str">
        <f t="shared" si="14"/>
        <v xml:space="preserve">3177523          </v>
      </c>
      <c r="E305" s="5" t="str">
        <f t="shared" si="15"/>
        <v xml:space="preserve">3823798          </v>
      </c>
      <c r="F305" s="5" t="str">
        <f t="shared" si="16"/>
        <v xml:space="preserve">5461496          </v>
      </c>
      <c r="G305" s="5" t="str">
        <f t="shared" si="17"/>
        <v xml:space="preserve">3.86          </v>
      </c>
      <c r="J305" s="5" t="s">
        <v>190</v>
      </c>
    </row>
    <row r="306" spans="2:10" hidden="1" outlineLevel="1" x14ac:dyDescent="0.4">
      <c r="B306" s="5" t="str">
        <f t="shared" si="12"/>
        <v xml:space="preserve">1298060          </v>
      </c>
      <c r="C306" s="5" t="str">
        <f t="shared" si="13"/>
        <v xml:space="preserve">2393946          </v>
      </c>
      <c r="D306" s="5" t="str">
        <f t="shared" si="14"/>
        <v xml:space="preserve">3213532          </v>
      </c>
      <c r="E306" s="5" t="str">
        <f t="shared" si="15"/>
        <v xml:space="preserve">3867183          </v>
      </c>
      <c r="F306" s="5" t="str">
        <f t="shared" si="16"/>
        <v xml:space="preserve">5524152          </v>
      </c>
      <c r="G306" s="5" t="str">
        <f t="shared" si="17"/>
        <v xml:space="preserve">3.907          </v>
      </c>
      <c r="J306" s="5" t="s">
        <v>191</v>
      </c>
    </row>
    <row r="307" spans="2:10" hidden="1" outlineLevel="1" x14ac:dyDescent="0.4">
      <c r="B307" s="5" t="str">
        <f t="shared" si="12"/>
        <v xml:space="preserve">1311485          </v>
      </c>
      <c r="C307" s="5" t="str">
        <f t="shared" si="13"/>
        <v xml:space="preserve">2420489          </v>
      </c>
      <c r="D307" s="5" t="str">
        <f t="shared" si="14"/>
        <v xml:space="preserve">3249541          </v>
      </c>
      <c r="E307" s="5" t="str">
        <f t="shared" si="15"/>
        <v xml:space="preserve">3910568          </v>
      </c>
      <c r="F307" s="5" t="str">
        <f t="shared" si="16"/>
        <v xml:space="preserve">5586808          </v>
      </c>
      <c r="G307" s="5" t="str">
        <f t="shared" si="17"/>
        <v xml:space="preserve">3.954          </v>
      </c>
      <c r="J307" s="5" t="s">
        <v>192</v>
      </c>
    </row>
    <row r="308" spans="2:10" hidden="1" outlineLevel="1" x14ac:dyDescent="0.4">
      <c r="B308" s="5" t="str">
        <f t="shared" si="12"/>
        <v xml:space="preserve">1324910          </v>
      </c>
      <c r="C308" s="5" t="str">
        <f t="shared" si="13"/>
        <v xml:space="preserve">2447032          </v>
      </c>
      <c r="D308" s="5" t="str">
        <f t="shared" si="14"/>
        <v xml:space="preserve">3285550          </v>
      </c>
      <c r="E308" s="5" t="str">
        <f t="shared" si="15"/>
        <v xml:space="preserve">3953953          </v>
      </c>
      <c r="F308" s="5" t="str">
        <f t="shared" si="16"/>
        <v xml:space="preserve">5649464          </v>
      </c>
      <c r="G308" s="5" t="str">
        <f t="shared" si="17"/>
        <v xml:space="preserve">4.001          </v>
      </c>
      <c r="J308" s="5" t="s">
        <v>193</v>
      </c>
    </row>
    <row r="309" spans="2:10" hidden="1" outlineLevel="1" x14ac:dyDescent="0.4">
      <c r="B309" s="5" t="str">
        <f t="shared" si="12"/>
        <v xml:space="preserve">1338335          </v>
      </c>
      <c r="C309" s="5" t="str">
        <f t="shared" si="13"/>
        <v xml:space="preserve">2473575          </v>
      </c>
      <c r="D309" s="5" t="str">
        <f t="shared" si="14"/>
        <v xml:space="preserve">3321559          </v>
      </c>
      <c r="E309" s="5" t="str">
        <f t="shared" si="15"/>
        <v xml:space="preserve">3997338          </v>
      </c>
      <c r="F309" s="5" t="str">
        <f t="shared" si="16"/>
        <v xml:space="preserve">5712120          </v>
      </c>
      <c r="G309" s="5" t="str">
        <f t="shared" si="17"/>
        <v xml:space="preserve">4.048          </v>
      </c>
      <c r="J309" s="5" t="s">
        <v>194</v>
      </c>
    </row>
    <row r="310" spans="2:10" hidden="1" outlineLevel="1" x14ac:dyDescent="0.4">
      <c r="B310" s="5" t="str">
        <f t="shared" si="12"/>
        <v xml:space="preserve">1351760          </v>
      </c>
      <c r="C310" s="5" t="str">
        <f t="shared" si="13"/>
        <v xml:space="preserve">2500118          </v>
      </c>
      <c r="D310" s="5" t="str">
        <f t="shared" si="14"/>
        <v xml:space="preserve">3357568          </v>
      </c>
      <c r="E310" s="5" t="str">
        <f t="shared" si="15"/>
        <v xml:space="preserve">4040723          </v>
      </c>
      <c r="F310" s="5" t="str">
        <f t="shared" si="16"/>
        <v xml:space="preserve">5774776          </v>
      </c>
      <c r="G310" s="5" t="str">
        <f t="shared" si="17"/>
        <v xml:space="preserve">4.095          </v>
      </c>
      <c r="J310" s="5" t="s">
        <v>195</v>
      </c>
    </row>
    <row r="311" spans="2:10" hidden="1" outlineLevel="1" x14ac:dyDescent="0.4">
      <c r="B311" s="5" t="str">
        <f t="shared" si="12"/>
        <v xml:space="preserve">1365185          </v>
      </c>
      <c r="C311" s="5" t="str">
        <f t="shared" si="13"/>
        <v xml:space="preserve">2526661          </v>
      </c>
      <c r="D311" s="5" t="str">
        <f t="shared" si="14"/>
        <v xml:space="preserve">3393577          </v>
      </c>
      <c r="E311" s="5" t="str">
        <f t="shared" si="15"/>
        <v xml:space="preserve">4084108          </v>
      </c>
      <c r="F311" s="5" t="str">
        <f t="shared" si="16"/>
        <v xml:space="preserve">5837432          </v>
      </c>
      <c r="G311" s="5" t="str">
        <f t="shared" si="17"/>
        <v xml:space="preserve">4.142          </v>
      </c>
      <c r="J311" s="5" t="s">
        <v>196</v>
      </c>
    </row>
    <row r="312" spans="2:10" hidden="1" outlineLevel="1" x14ac:dyDescent="0.4">
      <c r="B312" s="5" t="str">
        <f t="shared" si="12"/>
        <v xml:space="preserve">1378610          </v>
      </c>
      <c r="C312" s="5" t="str">
        <f t="shared" si="13"/>
        <v xml:space="preserve">2553204          </v>
      </c>
      <c r="D312" s="5" t="str">
        <f t="shared" si="14"/>
        <v xml:space="preserve">3429586          </v>
      </c>
      <c r="E312" s="5" t="str">
        <f t="shared" si="15"/>
        <v xml:space="preserve">4127493          </v>
      </c>
      <c r="F312" s="5" t="str">
        <f t="shared" si="16"/>
        <v xml:space="preserve">5900088          </v>
      </c>
      <c r="G312" s="5" t="str">
        <f t="shared" si="17"/>
        <v xml:space="preserve">4.189          </v>
      </c>
      <c r="J312" s="5" t="s">
        <v>197</v>
      </c>
    </row>
    <row r="313" spans="2:10" hidden="1" outlineLevel="1" x14ac:dyDescent="0.4">
      <c r="B313" s="5" t="str">
        <f t="shared" si="12"/>
        <v xml:space="preserve">1392035          </v>
      </c>
      <c r="C313" s="5" t="str">
        <f t="shared" si="13"/>
        <v xml:space="preserve">2579747          </v>
      </c>
      <c r="D313" s="5" t="str">
        <f t="shared" si="14"/>
        <v xml:space="preserve">3465595          </v>
      </c>
      <c r="E313" s="5" t="str">
        <f t="shared" si="15"/>
        <v xml:space="preserve">4170878          </v>
      </c>
      <c r="F313" s="5" t="str">
        <f t="shared" si="16"/>
        <v xml:space="preserve">5962744          </v>
      </c>
      <c r="G313" s="5" t="str">
        <f t="shared" si="17"/>
        <v xml:space="preserve">4.236          </v>
      </c>
      <c r="J313" s="5" t="s">
        <v>198</v>
      </c>
    </row>
    <row r="314" spans="2:10" hidden="1" outlineLevel="1" x14ac:dyDescent="0.4">
      <c r="B314" s="5" t="str">
        <f t="shared" si="12"/>
        <v xml:space="preserve">1405460          </v>
      </c>
      <c r="C314" s="5" t="str">
        <f t="shared" si="13"/>
        <v xml:space="preserve">2606290          </v>
      </c>
      <c r="D314" s="5" t="str">
        <f t="shared" si="14"/>
        <v xml:space="preserve">3501604          </v>
      </c>
      <c r="E314" s="5" t="str">
        <f t="shared" si="15"/>
        <v xml:space="preserve">4214263          </v>
      </c>
      <c r="F314" s="5" t="str">
        <f t="shared" si="16"/>
        <v xml:space="preserve">6025400          </v>
      </c>
      <c r="G314" s="5" t="str">
        <f t="shared" si="17"/>
        <v xml:space="preserve">4.283          </v>
      </c>
      <c r="J314" s="5" t="s">
        <v>199</v>
      </c>
    </row>
    <row r="315" spans="2:10" hidden="1" outlineLevel="1" x14ac:dyDescent="0.4">
      <c r="B315" s="5" t="str">
        <f t="shared" ref="B315:B320" si="18">IF($B$4, $B110, $B109 / $B$10 &amp; REPT( " ", $B$7 ))</f>
        <v xml:space="preserve">1418885          </v>
      </c>
      <c r="C315" s="5" t="str">
        <f t="shared" ref="C315:C320" si="19">IF($C$4, $C110, $C109 / $C$10 &amp; REPT( " ", $C$7 ))</f>
        <v xml:space="preserve">2632833          </v>
      </c>
      <c r="D315" s="5" t="str">
        <f t="shared" ref="D315:D320" si="20">IF($D$4, $D110, $D109 / $D$10 &amp; REPT( " ", $D$7 ))</f>
        <v xml:space="preserve">3537613          </v>
      </c>
      <c r="E315" s="5" t="str">
        <f t="shared" ref="E315:E320" si="21">IF($E$4, $E110, $E109 / $E$10 &amp; REPT( " ", $E$7 ))</f>
        <v xml:space="preserve">4257648          </v>
      </c>
      <c r="F315" s="5" t="str">
        <f t="shared" ref="F315:F320" si="22">IF($F$4, $F110, $F109 / $F$10 &amp; REPT( " ", $F$7 ))</f>
        <v xml:space="preserve">6088056          </v>
      </c>
      <c r="G315" s="5" t="str">
        <f t="shared" ref="G315:G320" si="23">IF($G$4, $G110, $G109 / $G$10 &amp; REPT( " ", $G$7 ))</f>
        <v xml:space="preserve">4.33          </v>
      </c>
      <c r="J315" s="5" t="s">
        <v>200</v>
      </c>
    </row>
    <row r="316" spans="2:10" hidden="1" outlineLevel="1" x14ac:dyDescent="0.4">
      <c r="B316" s="5" t="str">
        <f t="shared" si="18"/>
        <v xml:space="preserve">1432310          </v>
      </c>
      <c r="C316" s="5" t="str">
        <f t="shared" si="19"/>
        <v xml:space="preserve">2659376          </v>
      </c>
      <c r="D316" s="5" t="str">
        <f t="shared" si="20"/>
        <v xml:space="preserve">3573622          </v>
      </c>
      <c r="E316" s="5" t="str">
        <f t="shared" si="21"/>
        <v xml:space="preserve">4301033          </v>
      </c>
      <c r="F316" s="5" t="str">
        <f t="shared" si="22"/>
        <v xml:space="preserve">6150712          </v>
      </c>
      <c r="G316" s="5" t="str">
        <f t="shared" si="23"/>
        <v xml:space="preserve">4.377          </v>
      </c>
      <c r="J316" s="5" t="s">
        <v>201</v>
      </c>
    </row>
    <row r="317" spans="2:10" hidden="1" outlineLevel="1" x14ac:dyDescent="0.4">
      <c r="B317" s="5" t="str">
        <f t="shared" si="18"/>
        <v xml:space="preserve">1445735          </v>
      </c>
      <c r="C317" s="5" t="str">
        <f t="shared" si="19"/>
        <v xml:space="preserve">2685919          </v>
      </c>
      <c r="D317" s="5" t="str">
        <f t="shared" si="20"/>
        <v xml:space="preserve">3609631          </v>
      </c>
      <c r="E317" s="5" t="str">
        <f t="shared" si="21"/>
        <v xml:space="preserve">4344418          </v>
      </c>
      <c r="F317" s="5" t="str">
        <f t="shared" si="22"/>
        <v xml:space="preserve">6213368          </v>
      </c>
      <c r="G317" s="5" t="str">
        <f t="shared" si="23"/>
        <v xml:space="preserve">4.424          </v>
      </c>
      <c r="J317" s="5" t="s">
        <v>202</v>
      </c>
    </row>
    <row r="318" spans="2:10" hidden="1" outlineLevel="1" x14ac:dyDescent="0.4">
      <c r="B318" s="5" t="str">
        <f t="shared" si="18"/>
        <v xml:space="preserve">1459160          </v>
      </c>
      <c r="C318" s="5" t="str">
        <f t="shared" si="19"/>
        <v xml:space="preserve">2712462          </v>
      </c>
      <c r="D318" s="5" t="str">
        <f t="shared" si="20"/>
        <v xml:space="preserve">3645640          </v>
      </c>
      <c r="E318" s="5" t="str">
        <f t="shared" si="21"/>
        <v xml:space="preserve">4387803          </v>
      </c>
      <c r="F318" s="5" t="str">
        <f t="shared" si="22"/>
        <v xml:space="preserve">6276024          </v>
      </c>
      <c r="G318" s="5" t="str">
        <f t="shared" si="23"/>
        <v xml:space="preserve">4.471          </v>
      </c>
      <c r="J318" s="5" t="s">
        <v>203</v>
      </c>
    </row>
    <row r="319" spans="2:10" hidden="1" outlineLevel="1" x14ac:dyDescent="0.4">
      <c r="B319" s="5" t="str">
        <f t="shared" si="18"/>
        <v xml:space="preserve">1472585          </v>
      </c>
      <c r="C319" s="5" t="str">
        <f t="shared" si="19"/>
        <v xml:space="preserve">2739005          </v>
      </c>
      <c r="D319" s="5" t="str">
        <f t="shared" si="20"/>
        <v xml:space="preserve">3681649          </v>
      </c>
      <c r="E319" s="5" t="str">
        <f t="shared" si="21"/>
        <v xml:space="preserve">4431188          </v>
      </c>
      <c r="F319" s="5" t="str">
        <f t="shared" si="22"/>
        <v xml:space="preserve">6338680          </v>
      </c>
      <c r="G319" s="5" t="str">
        <f t="shared" si="23"/>
        <v xml:space="preserve">4.518          </v>
      </c>
      <c r="J319" s="5" t="s">
        <v>204</v>
      </c>
    </row>
    <row r="320" spans="2:10" hidden="1" outlineLevel="1" x14ac:dyDescent="0.4">
      <c r="B320" s="5" t="str">
        <f t="shared" si="18"/>
        <v xml:space="preserve">1486010          </v>
      </c>
      <c r="C320" s="5" t="str">
        <f t="shared" si="19"/>
        <v xml:space="preserve">2765548          </v>
      </c>
      <c r="D320" s="5" t="str">
        <f t="shared" si="20"/>
        <v xml:space="preserve">3717658          </v>
      </c>
      <c r="E320" s="5" t="str">
        <f t="shared" si="21"/>
        <v xml:space="preserve">4474573          </v>
      </c>
      <c r="F320" s="5" t="str">
        <f t="shared" si="22"/>
        <v xml:space="preserve">6401336          </v>
      </c>
      <c r="G320" s="5" t="str">
        <f t="shared" si="23"/>
        <v xml:space="preserve">4.565          </v>
      </c>
      <c r="J320" s="5" t="s">
        <v>205</v>
      </c>
    </row>
    <row r="321" spans="1:10" collapsed="1" x14ac:dyDescent="0.4"/>
    <row r="322" spans="1:10" outlineLevel="1" x14ac:dyDescent="0.4">
      <c r="A322">
        <v>1E-3</v>
      </c>
      <c r="B322" s="62">
        <f t="shared" ref="B322:B353" si="24">PERCENTILE( Fcst_Yr_1, IF( $B$5, 1-$A322, $A322 ))</f>
        <v>130084.92640988281</v>
      </c>
      <c r="C322" s="62">
        <f t="shared" ref="C322:C353" si="25">PERCENTILE( Fcst_Yr_2, IF( $C$5, 1-$A322, $A322 ))</f>
        <v>84704.894949055524</v>
      </c>
      <c r="D322" s="62">
        <f t="shared" ref="D322:D353" si="26">PERCENTILE( Fcst_Yr_3, IF( $D$5, 1-$A322, $A322 ))</f>
        <v>92581.626071938255</v>
      </c>
      <c r="E322" s="62">
        <f t="shared" ref="E322:E353" si="27">PERCENTILE( Fcst_Yr_4, IF( $E$5, 1-$A322, $A322 ))</f>
        <v>93060.49552374809</v>
      </c>
      <c r="F322" s="62">
        <f t="shared" ref="F322:F353" si="28">PERCENTILE( Fcst_Yr_5, IF( $F$5, 1-$A322, $A322 )) / F$10</f>
        <v>84038.068692816087</v>
      </c>
      <c r="G322" s="63">
        <f t="shared" ref="G322:G353" si="29">PERCENTILE( Return_Year_5, IF( $G$5, 1-$A322, $A322 )) / G$10</f>
        <v>-0.15920799908717553</v>
      </c>
      <c r="H322" s="46"/>
      <c r="I322" s="46"/>
      <c r="J322" s="62">
        <v>83375.882332100649</v>
      </c>
    </row>
    <row r="323" spans="1:10" outlineLevel="1" x14ac:dyDescent="0.4">
      <c r="A323">
        <v>4.0000000000000001E-3</v>
      </c>
      <c r="B323" s="62">
        <f t="shared" si="24"/>
        <v>130084.92640988281</v>
      </c>
      <c r="C323" s="62">
        <f t="shared" si="25"/>
        <v>123681.78685826875</v>
      </c>
      <c r="D323" s="62">
        <f t="shared" si="26"/>
        <v>108648.61167068782</v>
      </c>
      <c r="E323" s="62">
        <f t="shared" si="27"/>
        <v>103912.06772360374</v>
      </c>
      <c r="F323" s="62">
        <f t="shared" si="28"/>
        <v>100118.39382985645</v>
      </c>
      <c r="G323" s="63">
        <f t="shared" si="29"/>
        <v>-0.12924667525554154</v>
      </c>
      <c r="H323" s="46"/>
      <c r="I323" s="46"/>
      <c r="J323" s="62">
        <v>98659.192534998336</v>
      </c>
    </row>
    <row r="324" spans="1:10" outlineLevel="1" x14ac:dyDescent="0.4">
      <c r="A324">
        <v>7.0000000000000001E-3</v>
      </c>
      <c r="B324" s="62">
        <f t="shared" si="24"/>
        <v>130084.92640988281</v>
      </c>
      <c r="C324" s="62">
        <f t="shared" si="25"/>
        <v>123681.78685826875</v>
      </c>
      <c r="D324" s="62">
        <f t="shared" si="26"/>
        <v>108686.07141733535</v>
      </c>
      <c r="E324" s="62">
        <f t="shared" si="27"/>
        <v>107178.9622133884</v>
      </c>
      <c r="F324" s="62">
        <f t="shared" si="28"/>
        <v>102750.14489223056</v>
      </c>
      <c r="G324" s="63">
        <f t="shared" si="29"/>
        <v>-0.12471298004480093</v>
      </c>
      <c r="H324" s="46"/>
      <c r="I324" s="46"/>
      <c r="J324" s="62">
        <v>106066.91092144114</v>
      </c>
    </row>
    <row r="325" spans="1:10" outlineLevel="1" x14ac:dyDescent="0.4">
      <c r="A325">
        <v>0.01</v>
      </c>
      <c r="B325" s="62">
        <f t="shared" si="24"/>
        <v>130084.92640988281</v>
      </c>
      <c r="C325" s="62">
        <f t="shared" si="25"/>
        <v>123681.78685826875</v>
      </c>
      <c r="D325" s="62">
        <f t="shared" si="26"/>
        <v>108686.07141733535</v>
      </c>
      <c r="E325" s="62">
        <f t="shared" si="27"/>
        <v>112180.19608112128</v>
      </c>
      <c r="F325" s="62">
        <f t="shared" si="28"/>
        <v>115420.8702740734</v>
      </c>
      <c r="G325" s="63">
        <f t="shared" si="29"/>
        <v>-0.10411816969141657</v>
      </c>
      <c r="H325" s="46"/>
      <c r="I325" s="46"/>
      <c r="J325" s="62">
        <v>112759.89439392762</v>
      </c>
    </row>
    <row r="326" spans="1:10" outlineLevel="1" x14ac:dyDescent="0.4">
      <c r="A326">
        <v>0.02</v>
      </c>
      <c r="B326" s="62">
        <f t="shared" si="24"/>
        <v>130084.92640988281</v>
      </c>
      <c r="C326" s="62">
        <f t="shared" si="25"/>
        <v>129272.0398222659</v>
      </c>
      <c r="D326" s="62">
        <f t="shared" si="26"/>
        <v>129070.46870726846</v>
      </c>
      <c r="E326" s="62">
        <f t="shared" si="27"/>
        <v>128254.52782265152</v>
      </c>
      <c r="F326" s="62">
        <f t="shared" si="28"/>
        <v>126257.88456844975</v>
      </c>
      <c r="G326" s="63">
        <f t="shared" si="29"/>
        <v>-8.7893436699562427E-2</v>
      </c>
      <c r="H326" s="46"/>
      <c r="I326" s="46"/>
      <c r="J326" s="62">
        <v>126702.98179597309</v>
      </c>
    </row>
    <row r="327" spans="1:10" outlineLevel="1" x14ac:dyDescent="0.4">
      <c r="A327">
        <v>0.03</v>
      </c>
      <c r="B327" s="62">
        <f t="shared" si="24"/>
        <v>130084.92640988281</v>
      </c>
      <c r="C327" s="62">
        <f t="shared" si="25"/>
        <v>140407.580897142</v>
      </c>
      <c r="D327" s="62">
        <f t="shared" si="26"/>
        <v>134687.24557243084</v>
      </c>
      <c r="E327" s="62">
        <f t="shared" si="27"/>
        <v>137174.8670175265</v>
      </c>
      <c r="F327" s="62">
        <f t="shared" si="28"/>
        <v>136512.64114229387</v>
      </c>
      <c r="G327" s="63">
        <f t="shared" si="29"/>
        <v>-7.353667609286374E-2</v>
      </c>
      <c r="H327" s="46"/>
      <c r="I327" s="46"/>
      <c r="J327" s="62">
        <v>134622.35841452022</v>
      </c>
    </row>
    <row r="328" spans="1:10" outlineLevel="1" x14ac:dyDescent="0.4">
      <c r="A328">
        <v>0.04</v>
      </c>
      <c r="B328" s="62">
        <f t="shared" si="24"/>
        <v>130084.92640988281</v>
      </c>
      <c r="C328" s="62">
        <f t="shared" si="25"/>
        <v>142118.89085430233</v>
      </c>
      <c r="D328" s="62">
        <f t="shared" si="26"/>
        <v>142557.66800427643</v>
      </c>
      <c r="E328" s="62">
        <f t="shared" si="27"/>
        <v>144676.85330180085</v>
      </c>
      <c r="F328" s="62">
        <f t="shared" si="28"/>
        <v>144771.65753930446</v>
      </c>
      <c r="G328" s="63">
        <f t="shared" si="29"/>
        <v>-6.2588066910449519E-2</v>
      </c>
      <c r="H328" s="46"/>
      <c r="I328" s="46"/>
      <c r="J328" s="62">
        <v>144326.0580439177</v>
      </c>
    </row>
    <row r="329" spans="1:10" outlineLevel="1" x14ac:dyDescent="0.4">
      <c r="A329">
        <v>0.05</v>
      </c>
      <c r="B329" s="62">
        <f t="shared" si="24"/>
        <v>130084.92640988281</v>
      </c>
      <c r="C329" s="62">
        <f t="shared" si="25"/>
        <v>142118.89085430233</v>
      </c>
      <c r="D329" s="62">
        <f t="shared" si="26"/>
        <v>144094.22922672125</v>
      </c>
      <c r="E329" s="62">
        <f t="shared" si="27"/>
        <v>153778.26836750432</v>
      </c>
      <c r="F329" s="62">
        <f t="shared" si="28"/>
        <v>151153.78743487599</v>
      </c>
      <c r="G329" s="63">
        <f t="shared" si="29"/>
        <v>-5.446456838160442E-2</v>
      </c>
      <c r="H329" s="46"/>
      <c r="I329" s="46"/>
      <c r="J329" s="62">
        <v>152797.81957334466</v>
      </c>
    </row>
    <row r="330" spans="1:10" outlineLevel="1" x14ac:dyDescent="0.4">
      <c r="A330">
        <v>0.06</v>
      </c>
      <c r="B330" s="62">
        <f t="shared" si="24"/>
        <v>130084.92640988281</v>
      </c>
      <c r="C330" s="62">
        <f t="shared" si="25"/>
        <v>145379.47583482199</v>
      </c>
      <c r="D330" s="62">
        <f t="shared" si="26"/>
        <v>153336.77653657377</v>
      </c>
      <c r="E330" s="62">
        <f t="shared" si="27"/>
        <v>156001.11575893228</v>
      </c>
      <c r="F330" s="62">
        <f t="shared" si="28"/>
        <v>159182.67747218322</v>
      </c>
      <c r="G330" s="63">
        <f t="shared" si="29"/>
        <v>-4.4627350198108116E-2</v>
      </c>
      <c r="H330" s="46"/>
      <c r="I330" s="46"/>
      <c r="J330" s="62">
        <v>158584.99104466211</v>
      </c>
    </row>
    <row r="331" spans="1:10" outlineLevel="1" x14ac:dyDescent="0.4">
      <c r="A331">
        <v>7.0000000000000007E-2</v>
      </c>
      <c r="B331" s="62">
        <f t="shared" si="24"/>
        <v>130084.92640988281</v>
      </c>
      <c r="C331" s="62">
        <f t="shared" si="25"/>
        <v>149352.40095430883</v>
      </c>
      <c r="D331" s="62">
        <f t="shared" si="26"/>
        <v>158670.03160277967</v>
      </c>
      <c r="E331" s="62">
        <f t="shared" si="27"/>
        <v>160371.00122574123</v>
      </c>
      <c r="F331" s="62">
        <f t="shared" si="28"/>
        <v>168535.27027034058</v>
      </c>
      <c r="G331" s="63">
        <f t="shared" si="29"/>
        <v>-3.3655097448662623E-2</v>
      </c>
      <c r="H331" s="46"/>
      <c r="I331" s="46"/>
      <c r="J331" s="62">
        <v>167958.86076651493</v>
      </c>
    </row>
    <row r="332" spans="1:10" outlineLevel="1" x14ac:dyDescent="0.4">
      <c r="A332">
        <v>0.08</v>
      </c>
      <c r="B332" s="62">
        <f t="shared" si="24"/>
        <v>190124.4788933043</v>
      </c>
      <c r="C332" s="62">
        <f t="shared" si="25"/>
        <v>150241.27839512459</v>
      </c>
      <c r="D332" s="62">
        <f t="shared" si="26"/>
        <v>162556.57659382743</v>
      </c>
      <c r="E332" s="62">
        <f t="shared" si="27"/>
        <v>165226.88390735834</v>
      </c>
      <c r="F332" s="62">
        <f t="shared" si="28"/>
        <v>176340.82046396151</v>
      </c>
      <c r="G332" s="63">
        <f t="shared" si="29"/>
        <v>-2.4866180111056492E-2</v>
      </c>
      <c r="H332" s="46"/>
      <c r="I332" s="46"/>
      <c r="J332" s="62">
        <v>173594.39966404435</v>
      </c>
    </row>
    <row r="333" spans="1:10" outlineLevel="1" x14ac:dyDescent="0.4">
      <c r="A333">
        <v>0.09</v>
      </c>
      <c r="B333" s="62">
        <f t="shared" si="24"/>
        <v>190124.4788933043</v>
      </c>
      <c r="C333" s="62">
        <f t="shared" si="25"/>
        <v>152362.6250424195</v>
      </c>
      <c r="D333" s="62">
        <f t="shared" si="26"/>
        <v>164153.8083843544</v>
      </c>
      <c r="E333" s="62">
        <f t="shared" si="27"/>
        <v>167284.09607544198</v>
      </c>
      <c r="F333" s="62">
        <f t="shared" si="28"/>
        <v>179273.59149873856</v>
      </c>
      <c r="G333" s="63">
        <f t="shared" si="29"/>
        <v>-2.1643208621522615E-2</v>
      </c>
      <c r="H333" s="46"/>
      <c r="I333" s="46"/>
      <c r="J333" s="62">
        <v>177864.59532625551</v>
      </c>
    </row>
    <row r="334" spans="1:10" outlineLevel="1" x14ac:dyDescent="0.4">
      <c r="A334">
        <v>0.1</v>
      </c>
      <c r="B334" s="62">
        <f t="shared" si="24"/>
        <v>190124.4788933043</v>
      </c>
      <c r="C334" s="62">
        <f t="shared" si="25"/>
        <v>160417.70710147693</v>
      </c>
      <c r="D334" s="62">
        <f t="shared" si="26"/>
        <v>165777.96824894915</v>
      </c>
      <c r="E334" s="62">
        <f t="shared" si="27"/>
        <v>173495.12205368644</v>
      </c>
      <c r="F334" s="62">
        <f t="shared" si="28"/>
        <v>183033.04174698368</v>
      </c>
      <c r="G334" s="63">
        <f t="shared" si="29"/>
        <v>-1.7573880793072705E-2</v>
      </c>
      <c r="H334" s="46"/>
      <c r="I334" s="46"/>
      <c r="J334" s="62">
        <v>183403.80586211305</v>
      </c>
    </row>
    <row r="335" spans="1:10" outlineLevel="1" x14ac:dyDescent="0.4">
      <c r="A335">
        <v>0.11</v>
      </c>
      <c r="B335" s="62">
        <f t="shared" si="24"/>
        <v>190124.4788933043</v>
      </c>
      <c r="C335" s="62">
        <f t="shared" si="25"/>
        <v>167144.63915176003</v>
      </c>
      <c r="D335" s="62">
        <f t="shared" si="26"/>
        <v>166920.64970981807</v>
      </c>
      <c r="E335" s="62">
        <f t="shared" si="27"/>
        <v>178730.19378310733</v>
      </c>
      <c r="F335" s="62">
        <f t="shared" si="28"/>
        <v>185558.5803382383</v>
      </c>
      <c r="G335" s="63">
        <f t="shared" si="29"/>
        <v>-1.4877687961199088E-2</v>
      </c>
      <c r="H335" s="46"/>
      <c r="I335" s="46"/>
      <c r="J335" s="62">
        <v>186490.28382839711</v>
      </c>
    </row>
    <row r="336" spans="1:10" outlineLevel="1" x14ac:dyDescent="0.4">
      <c r="A336">
        <v>0.12</v>
      </c>
      <c r="B336" s="62">
        <f t="shared" si="24"/>
        <v>190124.4788933043</v>
      </c>
      <c r="C336" s="62">
        <f t="shared" si="25"/>
        <v>167144.63915176003</v>
      </c>
      <c r="D336" s="62">
        <f t="shared" si="26"/>
        <v>170891.79446855307</v>
      </c>
      <c r="E336" s="62">
        <f t="shared" si="27"/>
        <v>182472.51232276545</v>
      </c>
      <c r="F336" s="62">
        <f t="shared" si="28"/>
        <v>187303.57882668043</v>
      </c>
      <c r="G336" s="63">
        <f t="shared" si="29"/>
        <v>-1.3031673820512339E-2</v>
      </c>
      <c r="H336" s="46"/>
      <c r="I336" s="46"/>
      <c r="J336" s="62">
        <v>188573.33872487253</v>
      </c>
    </row>
    <row r="337" spans="1:10" outlineLevel="1" x14ac:dyDescent="0.4">
      <c r="A337">
        <v>0.13</v>
      </c>
      <c r="B337" s="62">
        <f t="shared" si="24"/>
        <v>190124.4788933043</v>
      </c>
      <c r="C337" s="62">
        <f t="shared" si="25"/>
        <v>171742.77087560215</v>
      </c>
      <c r="D337" s="62">
        <f t="shared" si="26"/>
        <v>174604.82427700752</v>
      </c>
      <c r="E337" s="62">
        <f t="shared" si="27"/>
        <v>185993.18757365661</v>
      </c>
      <c r="F337" s="62">
        <f t="shared" si="28"/>
        <v>191934.73142613118</v>
      </c>
      <c r="G337" s="63">
        <f t="shared" si="29"/>
        <v>-8.1986863526543954E-3</v>
      </c>
      <c r="H337" s="46"/>
      <c r="I337" s="46"/>
      <c r="J337" s="62">
        <v>194178.36286620251</v>
      </c>
    </row>
    <row r="338" spans="1:10" outlineLevel="1" x14ac:dyDescent="0.4">
      <c r="A338">
        <v>0.14000000000000001</v>
      </c>
      <c r="B338" s="62">
        <f t="shared" si="24"/>
        <v>190124.4788933043</v>
      </c>
      <c r="C338" s="62">
        <f t="shared" si="25"/>
        <v>183035.14779954997</v>
      </c>
      <c r="D338" s="62">
        <f t="shared" si="26"/>
        <v>177162.30037577683</v>
      </c>
      <c r="E338" s="62">
        <f t="shared" si="27"/>
        <v>189645.37790740561</v>
      </c>
      <c r="F338" s="62">
        <f t="shared" si="28"/>
        <v>197772.39719421661</v>
      </c>
      <c r="G338" s="63">
        <f t="shared" si="29"/>
        <v>-2.2376947529848513E-3</v>
      </c>
      <c r="H338" s="46"/>
      <c r="I338" s="46"/>
      <c r="J338" s="62">
        <v>197078.5555906847</v>
      </c>
    </row>
    <row r="339" spans="1:10" outlineLevel="1" x14ac:dyDescent="0.4">
      <c r="A339">
        <v>0.15</v>
      </c>
      <c r="B339" s="62">
        <f t="shared" si="24"/>
        <v>190808.97601049696</v>
      </c>
      <c r="C339" s="62">
        <f t="shared" si="25"/>
        <v>185116.30195505579</v>
      </c>
      <c r="D339" s="62">
        <f t="shared" si="26"/>
        <v>179566.02000410287</v>
      </c>
      <c r="E339" s="62">
        <f t="shared" si="27"/>
        <v>191266.59786846128</v>
      </c>
      <c r="F339" s="62">
        <f t="shared" si="28"/>
        <v>200261.80660147246</v>
      </c>
      <c r="G339" s="63">
        <f t="shared" si="29"/>
        <v>2.616083114419937E-4</v>
      </c>
      <c r="H339" s="46"/>
      <c r="I339" s="46"/>
      <c r="J339" s="62">
        <v>199319.74588875915</v>
      </c>
    </row>
    <row r="340" spans="1:10" outlineLevel="1" x14ac:dyDescent="0.4">
      <c r="A340">
        <v>0.16</v>
      </c>
      <c r="B340" s="62">
        <f t="shared" si="24"/>
        <v>190808.97601049696</v>
      </c>
      <c r="C340" s="62">
        <f t="shared" si="25"/>
        <v>189026.94481805153</v>
      </c>
      <c r="D340" s="62">
        <f t="shared" si="26"/>
        <v>184362.45794399275</v>
      </c>
      <c r="E340" s="62">
        <f t="shared" si="27"/>
        <v>193269.48369946645</v>
      </c>
      <c r="F340" s="62">
        <f t="shared" si="28"/>
        <v>204875.14235405138</v>
      </c>
      <c r="G340" s="63">
        <f t="shared" si="29"/>
        <v>4.8282639830082817E-3</v>
      </c>
      <c r="H340" s="46"/>
      <c r="I340" s="46"/>
      <c r="J340" s="62">
        <v>204459.34920001402</v>
      </c>
    </row>
    <row r="341" spans="1:10" outlineLevel="1" x14ac:dyDescent="0.4">
      <c r="A341">
        <v>0.17</v>
      </c>
      <c r="B341" s="62">
        <f t="shared" si="24"/>
        <v>190808.97601049696</v>
      </c>
      <c r="C341" s="62">
        <f t="shared" si="25"/>
        <v>190324.33935739839</v>
      </c>
      <c r="D341" s="62">
        <f t="shared" si="26"/>
        <v>185511.19566865833</v>
      </c>
      <c r="E341" s="62">
        <f t="shared" si="27"/>
        <v>196715.27770191323</v>
      </c>
      <c r="F341" s="62">
        <f t="shared" si="28"/>
        <v>208639.16297600494</v>
      </c>
      <c r="G341" s="63">
        <f t="shared" si="29"/>
        <v>8.4935970158490151E-3</v>
      </c>
      <c r="H341" s="46"/>
      <c r="I341" s="46"/>
      <c r="J341" s="62">
        <v>207253.87433805637</v>
      </c>
    </row>
    <row r="342" spans="1:10" outlineLevel="1" x14ac:dyDescent="0.4">
      <c r="A342">
        <v>0.18</v>
      </c>
      <c r="B342" s="62">
        <f t="shared" si="24"/>
        <v>190808.97601049696</v>
      </c>
      <c r="C342" s="62">
        <f t="shared" si="25"/>
        <v>205827.49456113388</v>
      </c>
      <c r="D342" s="62">
        <f t="shared" si="26"/>
        <v>189409.87349575773</v>
      </c>
      <c r="E342" s="62">
        <f t="shared" si="27"/>
        <v>199084.33650459145</v>
      </c>
      <c r="F342" s="62">
        <f t="shared" si="28"/>
        <v>212464.33167349757</v>
      </c>
      <c r="G342" s="63">
        <f t="shared" si="29"/>
        <v>1.2164685066542794E-2</v>
      </c>
      <c r="H342" s="46"/>
      <c r="I342" s="46"/>
      <c r="J342" s="62">
        <v>211054.69773835017</v>
      </c>
    </row>
    <row r="343" spans="1:10" outlineLevel="1" x14ac:dyDescent="0.4">
      <c r="A343">
        <v>0.19</v>
      </c>
      <c r="B343" s="62">
        <f t="shared" si="24"/>
        <v>190808.97601049696</v>
      </c>
      <c r="C343" s="62">
        <f t="shared" si="25"/>
        <v>206940.90960570995</v>
      </c>
      <c r="D343" s="62">
        <f t="shared" si="26"/>
        <v>195132.7497974525</v>
      </c>
      <c r="E343" s="62">
        <f t="shared" si="27"/>
        <v>201982.27230277695</v>
      </c>
      <c r="F343" s="62">
        <f t="shared" si="28"/>
        <v>214407.12210993681</v>
      </c>
      <c r="G343" s="63">
        <f t="shared" si="29"/>
        <v>1.4009068163598657E-2</v>
      </c>
      <c r="H343" s="46"/>
      <c r="I343" s="46"/>
      <c r="J343" s="62">
        <v>213934.53953622069</v>
      </c>
    </row>
    <row r="344" spans="1:10" outlineLevel="1" x14ac:dyDescent="0.4">
      <c r="A344">
        <v>0.2</v>
      </c>
      <c r="B344" s="62">
        <f t="shared" si="24"/>
        <v>190808.97601049696</v>
      </c>
      <c r="C344" s="62">
        <f t="shared" si="25"/>
        <v>207845.65896984312</v>
      </c>
      <c r="D344" s="62">
        <f t="shared" si="26"/>
        <v>198307.1986482114</v>
      </c>
      <c r="E344" s="62">
        <f t="shared" si="27"/>
        <v>204721.71618234084</v>
      </c>
      <c r="F344" s="62">
        <f t="shared" si="28"/>
        <v>218149.0412902729</v>
      </c>
      <c r="G344" s="63">
        <f t="shared" si="29"/>
        <v>1.7524002062416555E-2</v>
      </c>
      <c r="H344" s="46"/>
      <c r="I344" s="46"/>
      <c r="J344" s="62">
        <v>216674.12494107222</v>
      </c>
    </row>
    <row r="345" spans="1:10" outlineLevel="1" x14ac:dyDescent="0.4">
      <c r="A345">
        <v>0.21</v>
      </c>
      <c r="B345" s="62">
        <f t="shared" si="24"/>
        <v>198975.11194599746</v>
      </c>
      <c r="C345" s="62">
        <f t="shared" si="25"/>
        <v>209762.89864074372</v>
      </c>
      <c r="D345" s="62">
        <f t="shared" si="26"/>
        <v>200996.08068187334</v>
      </c>
      <c r="E345" s="62">
        <f t="shared" si="27"/>
        <v>208030.97969086206</v>
      </c>
      <c r="F345" s="62">
        <f t="shared" si="28"/>
        <v>220375.31286544856</v>
      </c>
      <c r="G345" s="63">
        <f t="shared" si="29"/>
        <v>1.9592359133220508E-2</v>
      </c>
      <c r="H345" s="46"/>
      <c r="I345" s="46"/>
      <c r="J345" s="62">
        <v>221393.63716587829</v>
      </c>
    </row>
    <row r="346" spans="1:10" outlineLevel="1" x14ac:dyDescent="0.4">
      <c r="A346">
        <v>0.22</v>
      </c>
      <c r="B346" s="62">
        <f t="shared" si="24"/>
        <v>198975.11194599746</v>
      </c>
      <c r="C346" s="62">
        <f t="shared" si="25"/>
        <v>210759.48703743875</v>
      </c>
      <c r="D346" s="62">
        <f t="shared" si="26"/>
        <v>205448.86550359934</v>
      </c>
      <c r="E346" s="62">
        <f t="shared" si="27"/>
        <v>210659.39435129773</v>
      </c>
      <c r="F346" s="62">
        <f t="shared" si="28"/>
        <v>222769.45910995212</v>
      </c>
      <c r="G346" s="63">
        <f t="shared" si="29"/>
        <v>2.1798095709179708E-2</v>
      </c>
      <c r="H346" s="46"/>
      <c r="I346" s="46"/>
      <c r="J346" s="62">
        <v>224376.86688170824</v>
      </c>
    </row>
    <row r="347" spans="1:10" outlineLevel="1" x14ac:dyDescent="0.4">
      <c r="A347">
        <v>0.23</v>
      </c>
      <c r="B347" s="62">
        <f t="shared" si="24"/>
        <v>198975.11194599746</v>
      </c>
      <c r="C347" s="62">
        <f t="shared" si="25"/>
        <v>213511.87002767989</v>
      </c>
      <c r="D347" s="62">
        <f t="shared" si="26"/>
        <v>210764.3086064074</v>
      </c>
      <c r="E347" s="62">
        <f t="shared" si="27"/>
        <v>213877.61177854106</v>
      </c>
      <c r="F347" s="62">
        <f t="shared" si="28"/>
        <v>226264.34272412214</v>
      </c>
      <c r="G347" s="63">
        <f t="shared" si="29"/>
        <v>2.4984324468987733E-2</v>
      </c>
      <c r="H347" s="46"/>
      <c r="I347" s="46"/>
      <c r="J347" s="62">
        <v>228061.14466391332</v>
      </c>
    </row>
    <row r="348" spans="1:10" outlineLevel="1" x14ac:dyDescent="0.4">
      <c r="A348">
        <v>0.24</v>
      </c>
      <c r="B348" s="62">
        <f t="shared" si="24"/>
        <v>198975.11194599746</v>
      </c>
      <c r="C348" s="62">
        <f t="shared" si="25"/>
        <v>214764.40728748482</v>
      </c>
      <c r="D348" s="62">
        <f t="shared" si="26"/>
        <v>213853.10033903873</v>
      </c>
      <c r="E348" s="62">
        <f t="shared" si="27"/>
        <v>216518.54357596725</v>
      </c>
      <c r="F348" s="62">
        <f t="shared" si="28"/>
        <v>229136.22552349739</v>
      </c>
      <c r="G348" s="63">
        <f t="shared" si="29"/>
        <v>2.7573116691930015E-2</v>
      </c>
      <c r="H348" s="46"/>
      <c r="I348" s="46"/>
      <c r="J348" s="62">
        <v>232090.73161427857</v>
      </c>
    </row>
    <row r="349" spans="1:10" outlineLevel="1" x14ac:dyDescent="0.4">
      <c r="A349">
        <v>0.25</v>
      </c>
      <c r="B349" s="62">
        <f t="shared" si="24"/>
        <v>198975.11194599746</v>
      </c>
      <c r="C349" s="62">
        <f t="shared" si="25"/>
        <v>216806.8258604483</v>
      </c>
      <c r="D349" s="62">
        <f t="shared" si="26"/>
        <v>219173.92375780863</v>
      </c>
      <c r="E349" s="62">
        <f t="shared" si="27"/>
        <v>219570.78476945756</v>
      </c>
      <c r="F349" s="62">
        <f t="shared" si="28"/>
        <v>233252.76988978864</v>
      </c>
      <c r="G349" s="63">
        <f t="shared" si="29"/>
        <v>3.1239065543910427E-2</v>
      </c>
      <c r="H349" s="46"/>
      <c r="I349" s="46"/>
      <c r="J349" s="62">
        <v>234721.1089817723</v>
      </c>
    </row>
    <row r="350" spans="1:10" outlineLevel="1" x14ac:dyDescent="0.4">
      <c r="A350">
        <v>0.26</v>
      </c>
      <c r="B350" s="62">
        <f t="shared" si="24"/>
        <v>198975.11194599746</v>
      </c>
      <c r="C350" s="62">
        <f t="shared" si="25"/>
        <v>218711.75201571241</v>
      </c>
      <c r="D350" s="62">
        <f t="shared" si="26"/>
        <v>221123.29574037544</v>
      </c>
      <c r="E350" s="62">
        <f t="shared" si="27"/>
        <v>222534.70161884892</v>
      </c>
      <c r="F350" s="62">
        <f t="shared" si="28"/>
        <v>237312.32950953636</v>
      </c>
      <c r="G350" s="63">
        <f t="shared" si="29"/>
        <v>3.4803803386713315E-2</v>
      </c>
      <c r="H350" s="46"/>
      <c r="I350" s="46"/>
      <c r="J350" s="62">
        <v>237162.39375082689</v>
      </c>
    </row>
    <row r="351" spans="1:10" outlineLevel="1" x14ac:dyDescent="0.4">
      <c r="A351">
        <v>0.27</v>
      </c>
      <c r="B351" s="62">
        <f t="shared" si="24"/>
        <v>198975.11194599746</v>
      </c>
      <c r="C351" s="62">
        <f t="shared" si="25"/>
        <v>219474.06211915601</v>
      </c>
      <c r="D351" s="62">
        <f t="shared" si="26"/>
        <v>227008.13613804372</v>
      </c>
      <c r="E351" s="62">
        <f t="shared" si="27"/>
        <v>227345.3456258376</v>
      </c>
      <c r="F351" s="62">
        <f t="shared" si="28"/>
        <v>239979.99545677516</v>
      </c>
      <c r="G351" s="63">
        <f t="shared" si="29"/>
        <v>3.7119949706678562E-2</v>
      </c>
      <c r="H351" s="46"/>
      <c r="I351" s="46"/>
      <c r="J351" s="62">
        <v>240351.94182453401</v>
      </c>
    </row>
    <row r="352" spans="1:10" outlineLevel="1" x14ac:dyDescent="0.4">
      <c r="A352">
        <v>0.28000000000000003</v>
      </c>
      <c r="B352" s="62">
        <f t="shared" si="24"/>
        <v>215894.89414355188</v>
      </c>
      <c r="C352" s="62">
        <f t="shared" si="25"/>
        <v>219484.09466665192</v>
      </c>
      <c r="D352" s="62">
        <f t="shared" si="26"/>
        <v>230743.06827125131</v>
      </c>
      <c r="E352" s="62">
        <f t="shared" si="27"/>
        <v>230515.8675005812</v>
      </c>
      <c r="F352" s="62">
        <f t="shared" si="28"/>
        <v>245978.66479270696</v>
      </c>
      <c r="G352" s="63">
        <f t="shared" si="29"/>
        <v>4.22537871231509E-2</v>
      </c>
      <c r="H352" s="46"/>
      <c r="I352" s="46"/>
      <c r="J352" s="62">
        <v>244798.58341659306</v>
      </c>
    </row>
    <row r="353" spans="1:10" outlineLevel="1" x14ac:dyDescent="0.4">
      <c r="A353">
        <v>0.28999999999999998</v>
      </c>
      <c r="B353" s="62">
        <f t="shared" si="24"/>
        <v>215894.89414355188</v>
      </c>
      <c r="C353" s="62">
        <f t="shared" si="25"/>
        <v>219667.88144211235</v>
      </c>
      <c r="D353" s="62">
        <f t="shared" si="26"/>
        <v>235168.36494606061</v>
      </c>
      <c r="E353" s="62">
        <f t="shared" si="27"/>
        <v>237476.32255052793</v>
      </c>
      <c r="F353" s="62">
        <f t="shared" si="28"/>
        <v>249596.93640374095</v>
      </c>
      <c r="G353" s="63">
        <f t="shared" si="29"/>
        <v>4.530206165953847E-2</v>
      </c>
      <c r="H353" s="46"/>
      <c r="I353" s="46"/>
      <c r="J353" s="62">
        <v>250192.02321455328</v>
      </c>
    </row>
    <row r="354" spans="1:10" outlineLevel="1" x14ac:dyDescent="0.4">
      <c r="A354">
        <v>0.3</v>
      </c>
      <c r="B354" s="62">
        <f t="shared" ref="B354:B385" si="30">PERCENTILE( Fcst_Yr_1, IF( $B$5, 1-$A354, $A354 ))</f>
        <v>215894.89414355188</v>
      </c>
      <c r="C354" s="62">
        <f t="shared" ref="C354:C385" si="31">PERCENTILE( Fcst_Yr_2, IF( $C$5, 1-$A354, $A354 ))</f>
        <v>219962.25423771146</v>
      </c>
      <c r="D354" s="62">
        <f t="shared" ref="D354:D385" si="32">PERCENTILE( Fcst_Yr_3, IF( $D$5, 1-$A354, $A354 ))</f>
        <v>237837.88717082792</v>
      </c>
      <c r="E354" s="62">
        <f t="shared" ref="E354:E385" si="33">PERCENTILE( Fcst_Yr_4, IF( $E$5, 1-$A354, $A354 ))</f>
        <v>240955.00465857235</v>
      </c>
      <c r="F354" s="62">
        <f t="shared" ref="F354:F385" si="34">PERCENTILE( Fcst_Yr_5, IF( $F$5, 1-$A354, $A354 )) / F$10</f>
        <v>253853.82793702101</v>
      </c>
      <c r="G354" s="63">
        <f t="shared" ref="G354:G385" si="35">PERCENTILE( Return_Year_5, IF( $G$5, 1-$A354, $A354 )) / G$10</f>
        <v>4.8843476879855748E-2</v>
      </c>
      <c r="H354" s="46"/>
      <c r="I354" s="46"/>
      <c r="J354" s="62">
        <v>255689.46791752707</v>
      </c>
    </row>
    <row r="355" spans="1:10" outlineLevel="1" x14ac:dyDescent="0.4">
      <c r="A355">
        <v>0.31</v>
      </c>
      <c r="B355" s="62">
        <f t="shared" si="30"/>
        <v>215894.89414355188</v>
      </c>
      <c r="C355" s="62">
        <f t="shared" si="31"/>
        <v>220326.40537599634</v>
      </c>
      <c r="D355" s="62">
        <f t="shared" si="32"/>
        <v>239065.15735377331</v>
      </c>
      <c r="E355" s="62">
        <f t="shared" si="33"/>
        <v>244726.31115261078</v>
      </c>
      <c r="F355" s="62">
        <f t="shared" si="34"/>
        <v>256588.22655436746</v>
      </c>
      <c r="G355" s="63">
        <f t="shared" si="35"/>
        <v>5.1093454723776868E-2</v>
      </c>
      <c r="H355" s="46"/>
      <c r="I355" s="46"/>
      <c r="J355" s="62">
        <v>258049.01353915042</v>
      </c>
    </row>
    <row r="356" spans="1:10" outlineLevel="1" x14ac:dyDescent="0.4">
      <c r="A356">
        <v>0.32</v>
      </c>
      <c r="B356" s="62">
        <f t="shared" si="30"/>
        <v>215894.89414355188</v>
      </c>
      <c r="C356" s="62">
        <f t="shared" si="31"/>
        <v>220839.15755056206</v>
      </c>
      <c r="D356" s="62">
        <f t="shared" si="32"/>
        <v>241237.78026085524</v>
      </c>
      <c r="E356" s="62">
        <f t="shared" si="33"/>
        <v>251819.54844159447</v>
      </c>
      <c r="F356" s="62">
        <f t="shared" si="34"/>
        <v>259107.29841119918</v>
      </c>
      <c r="G356" s="63">
        <f t="shared" si="35"/>
        <v>5.3149262532413276E-2</v>
      </c>
      <c r="H356" s="46"/>
      <c r="I356" s="46"/>
      <c r="J356" s="62">
        <v>260793.4570957617</v>
      </c>
    </row>
    <row r="357" spans="1:10" outlineLevel="1" x14ac:dyDescent="0.4">
      <c r="A357">
        <v>0.33</v>
      </c>
      <c r="B357" s="62">
        <f t="shared" si="30"/>
        <v>215894.89414355188</v>
      </c>
      <c r="C357" s="62">
        <f t="shared" si="31"/>
        <v>222111.07400860454</v>
      </c>
      <c r="D357" s="62">
        <f t="shared" si="32"/>
        <v>242471.50353972791</v>
      </c>
      <c r="E357" s="62">
        <f t="shared" si="33"/>
        <v>254467.96198690863</v>
      </c>
      <c r="F357" s="62">
        <f t="shared" si="34"/>
        <v>262100.38129021984</v>
      </c>
      <c r="G357" s="63">
        <f t="shared" si="35"/>
        <v>5.5571144838373818E-2</v>
      </c>
      <c r="H357" s="46"/>
      <c r="I357" s="46"/>
      <c r="J357" s="62">
        <v>262822.15302063763</v>
      </c>
    </row>
    <row r="358" spans="1:10" outlineLevel="1" x14ac:dyDescent="0.4">
      <c r="A358">
        <v>0.34</v>
      </c>
      <c r="B358" s="62">
        <f t="shared" si="30"/>
        <v>218382.85596525684</v>
      </c>
      <c r="C358" s="62">
        <f t="shared" si="31"/>
        <v>222195.64808525913</v>
      </c>
      <c r="D358" s="62">
        <f t="shared" si="32"/>
        <v>243937.52861881116</v>
      </c>
      <c r="E358" s="62">
        <f t="shared" si="33"/>
        <v>257316.41023439725</v>
      </c>
      <c r="F358" s="62">
        <f t="shared" si="34"/>
        <v>265949.8060060204</v>
      </c>
      <c r="G358" s="63">
        <f t="shared" si="35"/>
        <v>5.8653737480716166E-2</v>
      </c>
      <c r="H358" s="46"/>
      <c r="I358" s="46"/>
      <c r="J358" s="62">
        <v>265115.5829083501</v>
      </c>
    </row>
    <row r="359" spans="1:10" outlineLevel="1" x14ac:dyDescent="0.4">
      <c r="A359">
        <v>0.35000000000000003</v>
      </c>
      <c r="B359" s="62">
        <f t="shared" si="30"/>
        <v>218382.85596525684</v>
      </c>
      <c r="C359" s="62">
        <f t="shared" si="31"/>
        <v>226146.47144296122</v>
      </c>
      <c r="D359" s="62">
        <f t="shared" si="32"/>
        <v>245354.58887444259</v>
      </c>
      <c r="E359" s="62">
        <f t="shared" si="33"/>
        <v>259167.22170659687</v>
      </c>
      <c r="F359" s="62">
        <f t="shared" si="34"/>
        <v>271128.96832038858</v>
      </c>
      <c r="G359" s="63">
        <f t="shared" si="35"/>
        <v>6.2745270220952901E-2</v>
      </c>
      <c r="H359" s="46"/>
      <c r="I359" s="46"/>
      <c r="J359" s="62">
        <v>268050.18232789554</v>
      </c>
    </row>
    <row r="360" spans="1:10" outlineLevel="1" x14ac:dyDescent="0.4">
      <c r="A360">
        <v>0.36</v>
      </c>
      <c r="B360" s="62">
        <f t="shared" si="30"/>
        <v>218382.85596525684</v>
      </c>
      <c r="C360" s="62">
        <f t="shared" si="31"/>
        <v>228950.50676580751</v>
      </c>
      <c r="D360" s="62">
        <f t="shared" si="32"/>
        <v>248123.80781234097</v>
      </c>
      <c r="E360" s="62">
        <f t="shared" si="33"/>
        <v>261555.47688606475</v>
      </c>
      <c r="F360" s="62">
        <f t="shared" si="34"/>
        <v>273564.89410460257</v>
      </c>
      <c r="G360" s="63">
        <f t="shared" si="35"/>
        <v>6.464807631117761E-2</v>
      </c>
      <c r="H360" s="46"/>
      <c r="I360" s="46"/>
      <c r="J360" s="62">
        <v>272833.62047834933</v>
      </c>
    </row>
    <row r="361" spans="1:10" outlineLevel="1" x14ac:dyDescent="0.4">
      <c r="A361">
        <v>0.37</v>
      </c>
      <c r="B361" s="62">
        <f t="shared" si="30"/>
        <v>218382.85596525684</v>
      </c>
      <c r="C361" s="62">
        <f t="shared" si="31"/>
        <v>229695.63007377236</v>
      </c>
      <c r="D361" s="62">
        <f t="shared" si="32"/>
        <v>249672.92379340925</v>
      </c>
      <c r="E361" s="62">
        <f t="shared" si="33"/>
        <v>265010.05759131926</v>
      </c>
      <c r="F361" s="62">
        <f t="shared" si="34"/>
        <v>276807.28539956926</v>
      </c>
      <c r="G361" s="63">
        <f t="shared" si="35"/>
        <v>6.7159870108139313E-2</v>
      </c>
      <c r="H361" s="46"/>
      <c r="I361" s="46"/>
      <c r="J361" s="62">
        <v>276860.30903706624</v>
      </c>
    </row>
    <row r="362" spans="1:10" outlineLevel="1" x14ac:dyDescent="0.4">
      <c r="A362">
        <v>0.38</v>
      </c>
      <c r="B362" s="62">
        <f t="shared" si="30"/>
        <v>218382.85596525684</v>
      </c>
      <c r="C362" s="62">
        <f t="shared" si="31"/>
        <v>231358.46971736217</v>
      </c>
      <c r="D362" s="62">
        <f t="shared" si="32"/>
        <v>252083.82339302593</v>
      </c>
      <c r="E362" s="62">
        <f t="shared" si="33"/>
        <v>268184.84663916944</v>
      </c>
      <c r="F362" s="62">
        <f t="shared" si="34"/>
        <v>279744.85786861321</v>
      </c>
      <c r="G362" s="63">
        <f t="shared" si="35"/>
        <v>6.9415182137292641E-2</v>
      </c>
      <c r="H362" s="46"/>
      <c r="I362" s="46"/>
      <c r="J362" s="62">
        <v>278391.63969750871</v>
      </c>
    </row>
    <row r="363" spans="1:10" outlineLevel="1" x14ac:dyDescent="0.4">
      <c r="A363">
        <v>0.39</v>
      </c>
      <c r="B363" s="62">
        <f t="shared" si="30"/>
        <v>218382.85596525684</v>
      </c>
      <c r="C363" s="62">
        <f t="shared" si="31"/>
        <v>232669.9049246489</v>
      </c>
      <c r="D363" s="62">
        <f t="shared" si="32"/>
        <v>253626.09144021355</v>
      </c>
      <c r="E363" s="62">
        <f t="shared" si="33"/>
        <v>271134.26640547614</v>
      </c>
      <c r="F363" s="62">
        <f t="shared" si="34"/>
        <v>283012.5016485948</v>
      </c>
      <c r="G363" s="63">
        <f t="shared" si="35"/>
        <v>7.1902105142788955E-2</v>
      </c>
      <c r="H363" s="46"/>
      <c r="I363" s="46"/>
      <c r="J363" s="62">
        <v>283367.0111158521</v>
      </c>
    </row>
    <row r="364" spans="1:10" outlineLevel="1" x14ac:dyDescent="0.4">
      <c r="A364">
        <v>0.4</v>
      </c>
      <c r="B364" s="62">
        <f t="shared" si="30"/>
        <v>219773.50571093202</v>
      </c>
      <c r="C364" s="62">
        <f t="shared" si="31"/>
        <v>235152.16266196291</v>
      </c>
      <c r="D364" s="62">
        <f t="shared" si="32"/>
        <v>254829.54138289471</v>
      </c>
      <c r="E364" s="62">
        <f t="shared" si="33"/>
        <v>273162.0967129491</v>
      </c>
      <c r="F364" s="62">
        <f t="shared" si="34"/>
        <v>287465.96754583629</v>
      </c>
      <c r="G364" s="63">
        <f t="shared" si="35"/>
        <v>7.5254492328018605E-2</v>
      </c>
      <c r="H364" s="46"/>
      <c r="I364" s="46"/>
      <c r="J364" s="62">
        <v>287805.2407765793</v>
      </c>
    </row>
    <row r="365" spans="1:10" outlineLevel="1" x14ac:dyDescent="0.4">
      <c r="A365">
        <v>0.41000000000000003</v>
      </c>
      <c r="B365" s="62">
        <f t="shared" si="30"/>
        <v>220700.60554138207</v>
      </c>
      <c r="C365" s="62">
        <f t="shared" si="31"/>
        <v>236106.1511290911</v>
      </c>
      <c r="D365" s="62">
        <f t="shared" si="32"/>
        <v>255976.81233982049</v>
      </c>
      <c r="E365" s="62">
        <f t="shared" si="33"/>
        <v>274473.35798988998</v>
      </c>
      <c r="F365" s="62">
        <f t="shared" si="34"/>
        <v>291946.6106475612</v>
      </c>
      <c r="G365" s="63">
        <f t="shared" si="35"/>
        <v>7.8585189602398617E-2</v>
      </c>
      <c r="H365" s="46"/>
      <c r="I365" s="46"/>
      <c r="J365" s="62">
        <v>291467.58898130286</v>
      </c>
    </row>
    <row r="366" spans="1:10" outlineLevel="1" x14ac:dyDescent="0.4">
      <c r="A366">
        <v>0.42</v>
      </c>
      <c r="B366" s="62">
        <f t="shared" si="30"/>
        <v>220700.60554138207</v>
      </c>
      <c r="C366" s="62">
        <f t="shared" si="31"/>
        <v>238222.97111299483</v>
      </c>
      <c r="D366" s="62">
        <f t="shared" si="32"/>
        <v>256470.85203111908</v>
      </c>
      <c r="E366" s="62">
        <f t="shared" si="33"/>
        <v>276014.1713063686</v>
      </c>
      <c r="F366" s="62">
        <f t="shared" si="34"/>
        <v>295836.51130872784</v>
      </c>
      <c r="G366" s="63">
        <f t="shared" si="35"/>
        <v>8.1444610581508689E-2</v>
      </c>
      <c r="H366" s="46"/>
      <c r="I366" s="46"/>
      <c r="J366" s="62">
        <v>296143.34504655655</v>
      </c>
    </row>
    <row r="367" spans="1:10" outlineLevel="1" x14ac:dyDescent="0.4">
      <c r="A367">
        <v>0.43</v>
      </c>
      <c r="B367" s="62">
        <f t="shared" si="30"/>
        <v>220700.60554138207</v>
      </c>
      <c r="C367" s="62">
        <f t="shared" si="31"/>
        <v>239942.02741091434</v>
      </c>
      <c r="D367" s="62">
        <f t="shared" si="32"/>
        <v>257915.95038195822</v>
      </c>
      <c r="E367" s="62">
        <f t="shared" si="33"/>
        <v>278008.40584203729</v>
      </c>
      <c r="F367" s="62">
        <f t="shared" si="34"/>
        <v>298515.52445036802</v>
      </c>
      <c r="G367" s="63">
        <f t="shared" si="35"/>
        <v>8.3396392126776381E-2</v>
      </c>
      <c r="H367" s="46"/>
      <c r="I367" s="46"/>
      <c r="J367" s="62">
        <v>299073.91284408187</v>
      </c>
    </row>
    <row r="368" spans="1:10" outlineLevel="1" x14ac:dyDescent="0.4">
      <c r="A368">
        <v>0.44</v>
      </c>
      <c r="B368" s="62">
        <f t="shared" si="30"/>
        <v>220700.60554138207</v>
      </c>
      <c r="C368" s="62">
        <f t="shared" si="31"/>
        <v>242689.8885604635</v>
      </c>
      <c r="D368" s="62">
        <f t="shared" si="32"/>
        <v>259929.93983296427</v>
      </c>
      <c r="E368" s="62">
        <f t="shared" si="33"/>
        <v>280875.8227652809</v>
      </c>
      <c r="F368" s="62">
        <f t="shared" si="34"/>
        <v>301197.12836184481</v>
      </c>
      <c r="G368" s="63">
        <f t="shared" si="35"/>
        <v>8.533589392610437E-2</v>
      </c>
      <c r="H368" s="46"/>
      <c r="I368" s="46"/>
      <c r="J368" s="62">
        <v>302741.18490637321</v>
      </c>
    </row>
    <row r="369" spans="1:10" outlineLevel="1" x14ac:dyDescent="0.4">
      <c r="A369">
        <v>0.45</v>
      </c>
      <c r="B369" s="62">
        <f t="shared" si="30"/>
        <v>220700.60554138207</v>
      </c>
      <c r="C369" s="62">
        <f t="shared" si="31"/>
        <v>245711.32959213451</v>
      </c>
      <c r="D369" s="62">
        <f t="shared" si="32"/>
        <v>263703.27620784182</v>
      </c>
      <c r="E369" s="62">
        <f t="shared" si="33"/>
        <v>281928.32801647484</v>
      </c>
      <c r="F369" s="62">
        <f t="shared" si="34"/>
        <v>304892.77399906545</v>
      </c>
      <c r="G369" s="63">
        <f t="shared" si="35"/>
        <v>8.7986295490224034E-2</v>
      </c>
      <c r="H369" s="46"/>
      <c r="I369" s="46"/>
      <c r="J369" s="62">
        <v>304879.44112647331</v>
      </c>
    </row>
    <row r="370" spans="1:10" outlineLevel="1" x14ac:dyDescent="0.4">
      <c r="A370">
        <v>0.46</v>
      </c>
      <c r="B370" s="62">
        <f t="shared" si="30"/>
        <v>223560.72967005437</v>
      </c>
      <c r="C370" s="62">
        <f t="shared" si="31"/>
        <v>246153.19520169953</v>
      </c>
      <c r="D370" s="62">
        <f t="shared" si="32"/>
        <v>266172.21048439364</v>
      </c>
      <c r="E370" s="62">
        <f t="shared" si="33"/>
        <v>283252.14303681831</v>
      </c>
      <c r="F370" s="62">
        <f t="shared" si="34"/>
        <v>307647.73988797289</v>
      </c>
      <c r="G370" s="63">
        <f t="shared" si="35"/>
        <v>8.9945396750895454E-2</v>
      </c>
      <c r="H370" s="46"/>
      <c r="I370" s="46"/>
      <c r="J370" s="62">
        <v>307680.91015761922</v>
      </c>
    </row>
    <row r="371" spans="1:10" outlineLevel="1" x14ac:dyDescent="0.4">
      <c r="A371">
        <v>0.47000000000000003</v>
      </c>
      <c r="B371" s="62">
        <f t="shared" si="30"/>
        <v>223560.72967005437</v>
      </c>
      <c r="C371" s="62">
        <f t="shared" si="31"/>
        <v>246153.19520169953</v>
      </c>
      <c r="D371" s="62">
        <f t="shared" si="32"/>
        <v>266611.80551412539</v>
      </c>
      <c r="E371" s="62">
        <f t="shared" si="33"/>
        <v>285004.05136567267</v>
      </c>
      <c r="F371" s="62">
        <f t="shared" si="34"/>
        <v>309700.20562386885</v>
      </c>
      <c r="G371" s="63">
        <f t="shared" si="35"/>
        <v>9.139569960393748E-2</v>
      </c>
      <c r="H371" s="46"/>
      <c r="I371" s="46"/>
      <c r="J371" s="62">
        <v>313206.1273762231</v>
      </c>
    </row>
    <row r="372" spans="1:10" outlineLevel="1" x14ac:dyDescent="0.4">
      <c r="A372">
        <v>0.48</v>
      </c>
      <c r="B372" s="62">
        <f t="shared" si="30"/>
        <v>223560.72967005437</v>
      </c>
      <c r="C372" s="62">
        <f t="shared" si="31"/>
        <v>246809.31414438615</v>
      </c>
      <c r="D372" s="62">
        <f t="shared" si="32"/>
        <v>267016.06543789891</v>
      </c>
      <c r="E372" s="62">
        <f t="shared" si="33"/>
        <v>287070.04947169905</v>
      </c>
      <c r="F372" s="62">
        <f t="shared" si="34"/>
        <v>311562.24181623413</v>
      </c>
      <c r="G372" s="63">
        <f t="shared" si="35"/>
        <v>9.2705013651899454E-2</v>
      </c>
      <c r="H372" s="46"/>
      <c r="I372" s="46"/>
      <c r="J372" s="62">
        <v>315669.7916497704</v>
      </c>
    </row>
    <row r="373" spans="1:10" outlineLevel="1" x14ac:dyDescent="0.4">
      <c r="A373">
        <v>0.49</v>
      </c>
      <c r="B373" s="62">
        <f t="shared" si="30"/>
        <v>223560.72967005437</v>
      </c>
      <c r="C373" s="62">
        <f t="shared" si="31"/>
        <v>248203.99944949261</v>
      </c>
      <c r="D373" s="62">
        <f t="shared" si="32"/>
        <v>269830.78788107063</v>
      </c>
      <c r="E373" s="62">
        <f t="shared" si="33"/>
        <v>290185.41885426996</v>
      </c>
      <c r="F373" s="62">
        <f t="shared" si="34"/>
        <v>314517.20984739874</v>
      </c>
      <c r="G373" s="63">
        <f t="shared" si="35"/>
        <v>9.4769989007043753E-2</v>
      </c>
      <c r="H373" s="46"/>
      <c r="I373" s="46"/>
      <c r="J373" s="62">
        <v>317896.23650172434</v>
      </c>
    </row>
    <row r="374" spans="1:10" outlineLevel="1" x14ac:dyDescent="0.4">
      <c r="A374">
        <v>0.5</v>
      </c>
      <c r="B374" s="62">
        <f t="shared" si="30"/>
        <v>223560.72967005437</v>
      </c>
      <c r="C374" s="62">
        <f t="shared" si="31"/>
        <v>249259.78092254483</v>
      </c>
      <c r="D374" s="62">
        <f t="shared" si="32"/>
        <v>270761.25375876424</v>
      </c>
      <c r="E374" s="62">
        <f t="shared" si="33"/>
        <v>291986.9830639445</v>
      </c>
      <c r="F374" s="62">
        <f t="shared" si="34"/>
        <v>318764.08239307266</v>
      </c>
      <c r="G374" s="63">
        <f t="shared" si="35"/>
        <v>9.7710610903843031E-2</v>
      </c>
      <c r="H374" s="46"/>
      <c r="I374" s="46"/>
      <c r="J374" s="62">
        <v>320316.7788145098</v>
      </c>
    </row>
    <row r="375" spans="1:10" outlineLevel="1" x14ac:dyDescent="0.4">
      <c r="A375">
        <v>0.51</v>
      </c>
      <c r="B375" s="62">
        <f t="shared" si="30"/>
        <v>229877.67405890033</v>
      </c>
      <c r="C375" s="62">
        <f t="shared" si="31"/>
        <v>250051.98588311029</v>
      </c>
      <c r="D375" s="62">
        <f t="shared" si="32"/>
        <v>271996.24273496709</v>
      </c>
      <c r="E375" s="62">
        <f t="shared" si="33"/>
        <v>293449.01857418119</v>
      </c>
      <c r="F375" s="62">
        <f t="shared" si="34"/>
        <v>321951.56378434214</v>
      </c>
      <c r="G375" s="63">
        <f t="shared" si="35"/>
        <v>9.9897188295290748E-2</v>
      </c>
      <c r="H375" s="46"/>
      <c r="I375" s="46"/>
      <c r="J375" s="62">
        <v>322707.09165893716</v>
      </c>
    </row>
    <row r="376" spans="1:10" outlineLevel="1" x14ac:dyDescent="0.4">
      <c r="A376">
        <v>0.52</v>
      </c>
      <c r="B376" s="62">
        <f t="shared" si="30"/>
        <v>229877.67405890033</v>
      </c>
      <c r="C376" s="62">
        <f t="shared" si="31"/>
        <v>250833.65101895534</v>
      </c>
      <c r="D376" s="62">
        <f t="shared" si="32"/>
        <v>272937.06954470382</v>
      </c>
      <c r="E376" s="62">
        <f t="shared" si="33"/>
        <v>294580.66200187348</v>
      </c>
      <c r="F376" s="62">
        <f t="shared" si="34"/>
        <v>323761.31243228453</v>
      </c>
      <c r="G376" s="63">
        <f t="shared" si="35"/>
        <v>0.10113098664273615</v>
      </c>
      <c r="H376" s="46"/>
      <c r="I376" s="46"/>
      <c r="J376" s="62">
        <v>325352.80442677339</v>
      </c>
    </row>
    <row r="377" spans="1:10" outlineLevel="1" x14ac:dyDescent="0.4">
      <c r="A377">
        <v>0.53</v>
      </c>
      <c r="B377" s="62">
        <f t="shared" si="30"/>
        <v>229877.67405890033</v>
      </c>
      <c r="C377" s="62">
        <f t="shared" si="31"/>
        <v>252192.16247188448</v>
      </c>
      <c r="D377" s="62">
        <f t="shared" si="32"/>
        <v>275043.93737799895</v>
      </c>
      <c r="E377" s="62">
        <f t="shared" si="33"/>
        <v>296228.19949112873</v>
      </c>
      <c r="F377" s="62">
        <f t="shared" si="34"/>
        <v>325544.32534983725</v>
      </c>
      <c r="G377" s="63">
        <f t="shared" si="35"/>
        <v>0.10234116667505792</v>
      </c>
      <c r="H377" s="46"/>
      <c r="I377" s="46"/>
      <c r="J377" s="62">
        <v>328786.49319227098</v>
      </c>
    </row>
    <row r="378" spans="1:10" outlineLevel="1" x14ac:dyDescent="0.4">
      <c r="A378">
        <v>0.54</v>
      </c>
      <c r="B378" s="62">
        <f t="shared" si="30"/>
        <v>229877.67405890033</v>
      </c>
      <c r="C378" s="62">
        <f t="shared" si="31"/>
        <v>252571.96770850473</v>
      </c>
      <c r="D378" s="62">
        <f t="shared" si="32"/>
        <v>276689.4242266072</v>
      </c>
      <c r="E378" s="62">
        <f t="shared" si="33"/>
        <v>299256.9673819468</v>
      </c>
      <c r="F378" s="62">
        <f t="shared" si="34"/>
        <v>329692.85240777751</v>
      </c>
      <c r="G378" s="63">
        <f t="shared" si="35"/>
        <v>0.10513642950445563</v>
      </c>
      <c r="H378" s="46"/>
      <c r="I378" s="46"/>
      <c r="J378" s="62">
        <v>332775.0372190905</v>
      </c>
    </row>
    <row r="379" spans="1:10" outlineLevel="1" x14ac:dyDescent="0.4">
      <c r="A379">
        <v>0.55000000000000004</v>
      </c>
      <c r="B379" s="62">
        <f t="shared" si="30"/>
        <v>229877.67405890033</v>
      </c>
      <c r="C379" s="62">
        <f t="shared" si="31"/>
        <v>252815.06784974385</v>
      </c>
      <c r="D379" s="62">
        <f t="shared" si="32"/>
        <v>278052.80032633769</v>
      </c>
      <c r="E379" s="62">
        <f t="shared" si="33"/>
        <v>302547.99806625489</v>
      </c>
      <c r="F379" s="62">
        <f t="shared" si="34"/>
        <v>331934.94564278983</v>
      </c>
      <c r="G379" s="63">
        <f t="shared" si="35"/>
        <v>0.10663549562410878</v>
      </c>
      <c r="H379" s="46"/>
      <c r="I379" s="46"/>
      <c r="J379" s="62">
        <v>334757.57045094267</v>
      </c>
    </row>
    <row r="380" spans="1:10" outlineLevel="1" x14ac:dyDescent="0.4">
      <c r="A380">
        <v>0.56000000000000005</v>
      </c>
      <c r="B380" s="62">
        <f t="shared" si="30"/>
        <v>229877.67405890033</v>
      </c>
      <c r="C380" s="62">
        <f t="shared" si="31"/>
        <v>253704.97801019214</v>
      </c>
      <c r="D380" s="62">
        <f t="shared" si="32"/>
        <v>278463.08670317917</v>
      </c>
      <c r="E380" s="62">
        <f t="shared" si="33"/>
        <v>306489.47282995365</v>
      </c>
      <c r="F380" s="62">
        <f t="shared" si="34"/>
        <v>334788.51898773178</v>
      </c>
      <c r="G380" s="63">
        <f t="shared" si="35"/>
        <v>0.10853138465198787</v>
      </c>
      <c r="H380" s="46"/>
      <c r="I380" s="46"/>
      <c r="J380" s="62">
        <v>337946.89771421941</v>
      </c>
    </row>
    <row r="381" spans="1:10" outlineLevel="1" x14ac:dyDescent="0.4">
      <c r="A381">
        <v>0.57000000000000006</v>
      </c>
      <c r="B381" s="62">
        <f t="shared" si="30"/>
        <v>229877.67405890033</v>
      </c>
      <c r="C381" s="62">
        <f t="shared" si="31"/>
        <v>254151.82873818072</v>
      </c>
      <c r="D381" s="62">
        <f t="shared" si="32"/>
        <v>281793.14005722472</v>
      </c>
      <c r="E381" s="62">
        <f t="shared" si="33"/>
        <v>307652.521708193</v>
      </c>
      <c r="F381" s="62">
        <f t="shared" si="34"/>
        <v>338141.91079873254</v>
      </c>
      <c r="G381" s="63">
        <f t="shared" si="35"/>
        <v>0.11074352988835597</v>
      </c>
      <c r="H381" s="46"/>
      <c r="I381" s="46"/>
      <c r="J381" s="62">
        <v>340239.70567415952</v>
      </c>
    </row>
    <row r="382" spans="1:10" outlineLevel="1" x14ac:dyDescent="0.4">
      <c r="A382">
        <v>0.57999999999999996</v>
      </c>
      <c r="B382" s="62">
        <f t="shared" si="30"/>
        <v>229877.67405890033</v>
      </c>
      <c r="C382" s="62">
        <f t="shared" si="31"/>
        <v>254813.47095582617</v>
      </c>
      <c r="D382" s="62">
        <f t="shared" si="32"/>
        <v>283745.55639800511</v>
      </c>
      <c r="E382" s="62">
        <f t="shared" si="33"/>
        <v>309123.87273305678</v>
      </c>
      <c r="F382" s="62">
        <f t="shared" si="34"/>
        <v>339458.03330239397</v>
      </c>
      <c r="G382" s="63">
        <f t="shared" si="35"/>
        <v>0.1116068544369799</v>
      </c>
      <c r="H382" s="46"/>
      <c r="I382" s="46"/>
      <c r="J382" s="62">
        <v>344947.72206982429</v>
      </c>
    </row>
    <row r="383" spans="1:10" outlineLevel="1" x14ac:dyDescent="0.4">
      <c r="A383">
        <v>0.59</v>
      </c>
      <c r="B383" s="62">
        <f t="shared" si="30"/>
        <v>230902.4646606578</v>
      </c>
      <c r="C383" s="62">
        <f t="shared" si="31"/>
        <v>256302.73928466489</v>
      </c>
      <c r="D383" s="62">
        <f t="shared" si="32"/>
        <v>285070.7703164189</v>
      </c>
      <c r="E383" s="62">
        <f t="shared" si="33"/>
        <v>311849.133175108</v>
      </c>
      <c r="F383" s="62">
        <f t="shared" si="34"/>
        <v>342190.79907397146</v>
      </c>
      <c r="G383" s="63">
        <f t="shared" si="35"/>
        <v>0.11339089740393943</v>
      </c>
      <c r="H383" s="46"/>
      <c r="I383" s="46"/>
      <c r="J383" s="62">
        <v>346833.02402203961</v>
      </c>
    </row>
    <row r="384" spans="1:10" outlineLevel="1" x14ac:dyDescent="0.4">
      <c r="A384">
        <v>0.6</v>
      </c>
      <c r="B384" s="62">
        <f t="shared" si="30"/>
        <v>230902.4646606578</v>
      </c>
      <c r="C384" s="62">
        <f t="shared" si="31"/>
        <v>256580.32423619906</v>
      </c>
      <c r="D384" s="62">
        <f t="shared" si="32"/>
        <v>286190.01597351168</v>
      </c>
      <c r="E384" s="62">
        <f t="shared" si="33"/>
        <v>312854.15604031534</v>
      </c>
      <c r="F384" s="62">
        <f t="shared" si="34"/>
        <v>343819.21217884513</v>
      </c>
      <c r="G384" s="63">
        <f t="shared" si="35"/>
        <v>0.11444856193182486</v>
      </c>
      <c r="H384" s="46"/>
      <c r="I384" s="46"/>
      <c r="J384" s="62">
        <v>349661.3632552597</v>
      </c>
    </row>
    <row r="385" spans="1:10" outlineLevel="1" x14ac:dyDescent="0.4">
      <c r="A385">
        <v>0.61</v>
      </c>
      <c r="B385" s="62">
        <f t="shared" si="30"/>
        <v>230902.4646606578</v>
      </c>
      <c r="C385" s="62">
        <f t="shared" si="31"/>
        <v>257449.46729640514</v>
      </c>
      <c r="D385" s="62">
        <f t="shared" si="32"/>
        <v>287435.89218861837</v>
      </c>
      <c r="E385" s="62">
        <f t="shared" si="33"/>
        <v>314385.42547095567</v>
      </c>
      <c r="F385" s="62">
        <f t="shared" si="34"/>
        <v>346579.02291666024</v>
      </c>
      <c r="G385" s="63">
        <f t="shared" si="35"/>
        <v>0.11623191145137672</v>
      </c>
      <c r="H385" s="46"/>
      <c r="I385" s="46"/>
      <c r="J385" s="62">
        <v>352364.08950388699</v>
      </c>
    </row>
    <row r="386" spans="1:10" outlineLevel="1" x14ac:dyDescent="0.4">
      <c r="A386">
        <v>0.62</v>
      </c>
      <c r="B386" s="62">
        <f t="shared" ref="B386:B417" si="36">PERCENTILE( Fcst_Yr_1, IF( $B$5, 1-$A386, $A386 ))</f>
        <v>230902.4646606578</v>
      </c>
      <c r="C386" s="62">
        <f t="shared" ref="C386:C417" si="37">PERCENTILE( Fcst_Yr_2, IF( $C$5, 1-$A386, $A386 ))</f>
        <v>257639.48883267603</v>
      </c>
      <c r="D386" s="62">
        <f t="shared" ref="D386:D417" si="38">PERCENTILE( Fcst_Yr_3, IF( $D$5, 1-$A386, $A386 ))</f>
        <v>288205.62787936191</v>
      </c>
      <c r="E386" s="62">
        <f t="shared" ref="E386:E417" si="39">PERCENTILE( Fcst_Yr_4, IF( $E$5, 1-$A386, $A386 ))</f>
        <v>315807.12974559813</v>
      </c>
      <c r="F386" s="62">
        <f t="shared" ref="F386:F417" si="40">PERCENTILE( Fcst_Yr_5, IF( $F$5, 1-$A386, $A386 )) / F$10</f>
        <v>349757.78454618627</v>
      </c>
      <c r="G386" s="63">
        <f t="shared" ref="G386:G417" si="41">PERCENTILE( Return_Year_5, IF( $G$5, 1-$A386, $A386 )) / G$10</f>
        <v>0.11827199632562166</v>
      </c>
      <c r="H386" s="46"/>
      <c r="I386" s="46"/>
      <c r="J386" s="62">
        <v>355697.0562658147</v>
      </c>
    </row>
    <row r="387" spans="1:10" outlineLevel="1" x14ac:dyDescent="0.4">
      <c r="A387">
        <v>0.63</v>
      </c>
      <c r="B387" s="62">
        <f t="shared" si="36"/>
        <v>230902.4646606578</v>
      </c>
      <c r="C387" s="62">
        <f t="shared" si="37"/>
        <v>258025.45285036002</v>
      </c>
      <c r="D387" s="62">
        <f t="shared" si="38"/>
        <v>289895.66157585284</v>
      </c>
      <c r="E387" s="62">
        <f t="shared" si="39"/>
        <v>317939.68519566004</v>
      </c>
      <c r="F387" s="62">
        <f t="shared" si="40"/>
        <v>353391.22837195784</v>
      </c>
      <c r="G387" s="63">
        <f t="shared" si="41"/>
        <v>0.12058589264140385</v>
      </c>
      <c r="H387" s="46"/>
      <c r="I387" s="46"/>
      <c r="J387" s="62">
        <v>357825.19264154317</v>
      </c>
    </row>
    <row r="388" spans="1:10" outlineLevel="1" x14ac:dyDescent="0.4">
      <c r="A388">
        <v>0.64</v>
      </c>
      <c r="B388" s="62">
        <f t="shared" si="36"/>
        <v>230902.4646606578</v>
      </c>
      <c r="C388" s="62">
        <f t="shared" si="37"/>
        <v>258123.25753319557</v>
      </c>
      <c r="D388" s="62">
        <f t="shared" si="38"/>
        <v>291106.36830708804</v>
      </c>
      <c r="E388" s="62">
        <f t="shared" si="39"/>
        <v>320365.78569030802</v>
      </c>
      <c r="F388" s="62">
        <f t="shared" si="40"/>
        <v>355161.84103096626</v>
      </c>
      <c r="G388" s="63">
        <f t="shared" si="41"/>
        <v>0.12170655262605568</v>
      </c>
      <c r="H388" s="46"/>
      <c r="I388" s="46"/>
      <c r="J388" s="62">
        <v>359618.45112427295</v>
      </c>
    </row>
    <row r="389" spans="1:10" outlineLevel="1" x14ac:dyDescent="0.4">
      <c r="A389">
        <v>0.65</v>
      </c>
      <c r="B389" s="62">
        <f t="shared" si="36"/>
        <v>230914.07856865236</v>
      </c>
      <c r="C389" s="62">
        <f t="shared" si="37"/>
        <v>261170.18654969573</v>
      </c>
      <c r="D389" s="62">
        <f t="shared" si="38"/>
        <v>291466.32714410149</v>
      </c>
      <c r="E389" s="62">
        <f t="shared" si="39"/>
        <v>324322.69440392044</v>
      </c>
      <c r="F389" s="62">
        <f t="shared" si="40"/>
        <v>357745.66917126218</v>
      </c>
      <c r="G389" s="63">
        <f t="shared" si="41"/>
        <v>0.12333393265246881</v>
      </c>
      <c r="H389" s="46"/>
      <c r="I389" s="46"/>
      <c r="J389" s="62">
        <v>362104.99056912091</v>
      </c>
    </row>
    <row r="390" spans="1:10" outlineLevel="1" x14ac:dyDescent="0.4">
      <c r="A390">
        <v>0.66</v>
      </c>
      <c r="B390" s="62">
        <f t="shared" si="36"/>
        <v>230914.07856865236</v>
      </c>
      <c r="C390" s="62">
        <f t="shared" si="37"/>
        <v>263309.64423651964</v>
      </c>
      <c r="D390" s="62">
        <f t="shared" si="38"/>
        <v>291954.81198871072</v>
      </c>
      <c r="E390" s="62">
        <f t="shared" si="39"/>
        <v>327256.63047546725</v>
      </c>
      <c r="F390" s="62">
        <f t="shared" si="40"/>
        <v>359296.61369081557</v>
      </c>
      <c r="G390" s="63">
        <f t="shared" si="41"/>
        <v>0.12430625037091592</v>
      </c>
      <c r="H390" s="46"/>
      <c r="I390" s="46"/>
      <c r="J390" s="62">
        <v>363963.4398222671</v>
      </c>
    </row>
    <row r="391" spans="1:10" outlineLevel="1" x14ac:dyDescent="0.4">
      <c r="A391">
        <v>0.67</v>
      </c>
      <c r="B391" s="62">
        <f t="shared" si="36"/>
        <v>230914.07856865236</v>
      </c>
      <c r="C391" s="62">
        <f t="shared" si="37"/>
        <v>265109.7991979142</v>
      </c>
      <c r="D391" s="62">
        <f t="shared" si="38"/>
        <v>293930.18219985784</v>
      </c>
      <c r="E391" s="62">
        <f t="shared" si="39"/>
        <v>328846.62684937962</v>
      </c>
      <c r="F391" s="62">
        <f t="shared" si="40"/>
        <v>362269.3508478814</v>
      </c>
      <c r="G391" s="63">
        <f t="shared" si="41"/>
        <v>0.12616057463932259</v>
      </c>
      <c r="H391" s="46"/>
      <c r="I391" s="46"/>
      <c r="J391" s="62">
        <v>367029.9891208497</v>
      </c>
    </row>
    <row r="392" spans="1:10" outlineLevel="1" x14ac:dyDescent="0.4">
      <c r="A392">
        <v>0.68</v>
      </c>
      <c r="B392" s="62">
        <f t="shared" si="36"/>
        <v>230914.07856865236</v>
      </c>
      <c r="C392" s="62">
        <f t="shared" si="37"/>
        <v>265298.30682370631</v>
      </c>
      <c r="D392" s="62">
        <f t="shared" si="38"/>
        <v>295734.39452911355</v>
      </c>
      <c r="E392" s="62">
        <f t="shared" si="39"/>
        <v>329928.93665352382</v>
      </c>
      <c r="F392" s="62">
        <f t="shared" si="40"/>
        <v>364537.93940322427</v>
      </c>
      <c r="G392" s="63">
        <f t="shared" si="41"/>
        <v>0.12756749252650856</v>
      </c>
      <c r="H392" s="46"/>
      <c r="I392" s="46"/>
      <c r="J392" s="62">
        <v>371288.73042159033</v>
      </c>
    </row>
    <row r="393" spans="1:10" outlineLevel="1" x14ac:dyDescent="0.4">
      <c r="A393">
        <v>0.69000000000000006</v>
      </c>
      <c r="B393" s="62">
        <f t="shared" si="36"/>
        <v>230914.07856865236</v>
      </c>
      <c r="C393" s="62">
        <f t="shared" si="37"/>
        <v>266583.92584763188</v>
      </c>
      <c r="D393" s="62">
        <f t="shared" si="38"/>
        <v>297566.24184478709</v>
      </c>
      <c r="E393" s="62">
        <f t="shared" si="39"/>
        <v>332760.47432833712</v>
      </c>
      <c r="F393" s="62">
        <f t="shared" si="40"/>
        <v>366665.87954044732</v>
      </c>
      <c r="G393" s="63">
        <f t="shared" si="41"/>
        <v>0.12888082706886664</v>
      </c>
      <c r="H393" s="46"/>
      <c r="I393" s="46"/>
      <c r="J393" s="62">
        <v>373649.44230066129</v>
      </c>
    </row>
    <row r="394" spans="1:10" outlineLevel="1" x14ac:dyDescent="0.4">
      <c r="A394">
        <v>0.70000000000000007</v>
      </c>
      <c r="B394" s="62">
        <f t="shared" si="36"/>
        <v>230914.07856865236</v>
      </c>
      <c r="C394" s="62">
        <f t="shared" si="37"/>
        <v>266675.74965776829</v>
      </c>
      <c r="D394" s="62">
        <f t="shared" si="38"/>
        <v>298640.43559860328</v>
      </c>
      <c r="E394" s="62">
        <f t="shared" si="39"/>
        <v>335869.10971088021</v>
      </c>
      <c r="F394" s="62">
        <f t="shared" si="40"/>
        <v>368072.71837462956</v>
      </c>
      <c r="G394" s="63">
        <f t="shared" si="41"/>
        <v>0.12974577592462755</v>
      </c>
      <c r="H394" s="46"/>
      <c r="I394" s="46"/>
      <c r="J394" s="62">
        <v>378586.89481396886</v>
      </c>
    </row>
    <row r="395" spans="1:10" outlineLevel="1" x14ac:dyDescent="0.4">
      <c r="A395">
        <v>0.71</v>
      </c>
      <c r="B395" s="62">
        <f t="shared" si="36"/>
        <v>233742.84302081462</v>
      </c>
      <c r="C395" s="62">
        <f t="shared" si="37"/>
        <v>268736.85961497948</v>
      </c>
      <c r="D395" s="62">
        <f t="shared" si="38"/>
        <v>300997.44577478035</v>
      </c>
      <c r="E395" s="62">
        <f t="shared" si="39"/>
        <v>337522.57937736431</v>
      </c>
      <c r="F395" s="62">
        <f t="shared" si="40"/>
        <v>371725.35061037558</v>
      </c>
      <c r="G395" s="63">
        <f t="shared" si="41"/>
        <v>0.13197917393723374</v>
      </c>
      <c r="H395" s="46"/>
      <c r="I395" s="46"/>
      <c r="J395" s="62">
        <v>380512.42673185503</v>
      </c>
    </row>
    <row r="396" spans="1:10" outlineLevel="1" x14ac:dyDescent="0.4">
      <c r="A396">
        <v>0.72</v>
      </c>
      <c r="B396" s="62">
        <f t="shared" si="36"/>
        <v>233742.84302081462</v>
      </c>
      <c r="C396" s="62">
        <f t="shared" si="37"/>
        <v>268884.22702804877</v>
      </c>
      <c r="D396" s="62">
        <f t="shared" si="38"/>
        <v>301768.6189833823</v>
      </c>
      <c r="E396" s="62">
        <f t="shared" si="39"/>
        <v>339237.819044334</v>
      </c>
      <c r="F396" s="62">
        <f t="shared" si="40"/>
        <v>373781.80309263442</v>
      </c>
      <c r="G396" s="63">
        <f t="shared" si="41"/>
        <v>0.13322886974030684</v>
      </c>
      <c r="H396" s="46"/>
      <c r="I396" s="46"/>
      <c r="J396" s="62">
        <v>386396.96058083087</v>
      </c>
    </row>
    <row r="397" spans="1:10" outlineLevel="1" x14ac:dyDescent="0.4">
      <c r="A397">
        <v>0.73</v>
      </c>
      <c r="B397" s="62">
        <f t="shared" si="36"/>
        <v>233742.84302081462</v>
      </c>
      <c r="C397" s="62">
        <f t="shared" si="37"/>
        <v>269457.40706697752</v>
      </c>
      <c r="D397" s="62">
        <f t="shared" si="38"/>
        <v>304547.13759893912</v>
      </c>
      <c r="E397" s="62">
        <f t="shared" si="39"/>
        <v>340586.31556009827</v>
      </c>
      <c r="F397" s="62">
        <f t="shared" si="40"/>
        <v>376681.66505093686</v>
      </c>
      <c r="G397" s="63">
        <f t="shared" si="41"/>
        <v>0.13498179700166862</v>
      </c>
      <c r="H397" s="46"/>
      <c r="I397" s="46"/>
      <c r="J397" s="62">
        <v>390624.06212241424</v>
      </c>
    </row>
    <row r="398" spans="1:10" outlineLevel="1" x14ac:dyDescent="0.4">
      <c r="A398">
        <v>0.74</v>
      </c>
      <c r="B398" s="62">
        <f t="shared" si="36"/>
        <v>233742.84302081462</v>
      </c>
      <c r="C398" s="62">
        <f t="shared" si="37"/>
        <v>269757.48309363407</v>
      </c>
      <c r="D398" s="62">
        <f t="shared" si="38"/>
        <v>306176.71299957816</v>
      </c>
      <c r="E398" s="62">
        <f t="shared" si="39"/>
        <v>341998.80507707869</v>
      </c>
      <c r="F398" s="62">
        <f t="shared" si="40"/>
        <v>380385.10335910128</v>
      </c>
      <c r="G398" s="63">
        <f t="shared" si="41"/>
        <v>0.13720484238821026</v>
      </c>
      <c r="H398" s="46"/>
      <c r="I398" s="46"/>
      <c r="J398" s="62">
        <v>392873.57813866611</v>
      </c>
    </row>
    <row r="399" spans="1:10" outlineLevel="1" x14ac:dyDescent="0.4">
      <c r="A399">
        <v>0.75</v>
      </c>
      <c r="B399" s="62">
        <f t="shared" si="36"/>
        <v>233742.84302081462</v>
      </c>
      <c r="C399" s="62">
        <f t="shared" si="37"/>
        <v>271825.28773961362</v>
      </c>
      <c r="D399" s="62">
        <f t="shared" si="38"/>
        <v>307210.46978149377</v>
      </c>
      <c r="E399" s="62">
        <f t="shared" si="39"/>
        <v>344746.41670060169</v>
      </c>
      <c r="F399" s="62">
        <f t="shared" si="40"/>
        <v>382857.79712227598</v>
      </c>
      <c r="G399" s="63">
        <f t="shared" si="41"/>
        <v>0.13867949320193956</v>
      </c>
      <c r="H399" s="46"/>
      <c r="I399" s="46"/>
      <c r="J399" s="62">
        <v>395615.72170606127</v>
      </c>
    </row>
    <row r="400" spans="1:10" outlineLevel="1" x14ac:dyDescent="0.4">
      <c r="A400">
        <v>0.76</v>
      </c>
      <c r="B400" s="62">
        <f t="shared" si="36"/>
        <v>234087.49997805891</v>
      </c>
      <c r="C400" s="62">
        <f t="shared" si="37"/>
        <v>271903.89642855281</v>
      </c>
      <c r="D400" s="62">
        <f t="shared" si="38"/>
        <v>309829.20030642161</v>
      </c>
      <c r="E400" s="62">
        <f t="shared" si="39"/>
        <v>347558.00873411191</v>
      </c>
      <c r="F400" s="62">
        <f t="shared" si="40"/>
        <v>385840.74227252556</v>
      </c>
      <c r="G400" s="63">
        <f t="shared" si="41"/>
        <v>0.1404482581564776</v>
      </c>
      <c r="H400" s="46"/>
      <c r="I400" s="46"/>
      <c r="J400" s="62">
        <v>397510.05637791456</v>
      </c>
    </row>
    <row r="401" spans="1:10" outlineLevel="1" x14ac:dyDescent="0.4">
      <c r="A401">
        <v>0.77</v>
      </c>
      <c r="B401" s="62">
        <f t="shared" si="36"/>
        <v>234087.49997805891</v>
      </c>
      <c r="C401" s="62">
        <f t="shared" si="37"/>
        <v>272741.36372004054</v>
      </c>
      <c r="D401" s="62">
        <f t="shared" si="38"/>
        <v>311627.43911208917</v>
      </c>
      <c r="E401" s="62">
        <f t="shared" si="39"/>
        <v>351269.07154255803</v>
      </c>
      <c r="F401" s="62">
        <f t="shared" si="40"/>
        <v>391623.89290876006</v>
      </c>
      <c r="G401" s="63">
        <f t="shared" si="41"/>
        <v>0.14384673452593058</v>
      </c>
      <c r="H401" s="46"/>
      <c r="I401" s="46"/>
      <c r="J401" s="62">
        <v>401062.27163737017</v>
      </c>
    </row>
    <row r="402" spans="1:10" outlineLevel="1" x14ac:dyDescent="0.4">
      <c r="A402">
        <v>0.78</v>
      </c>
      <c r="B402" s="62">
        <f t="shared" si="36"/>
        <v>234087.49997805891</v>
      </c>
      <c r="C402" s="62">
        <f t="shared" si="37"/>
        <v>274989.5468961497</v>
      </c>
      <c r="D402" s="62">
        <f t="shared" si="38"/>
        <v>313782.96786843165</v>
      </c>
      <c r="E402" s="62">
        <f t="shared" si="39"/>
        <v>354074.37546485715</v>
      </c>
      <c r="F402" s="62">
        <f t="shared" si="40"/>
        <v>394813.04804299388</v>
      </c>
      <c r="G402" s="63">
        <f t="shared" si="41"/>
        <v>0.14570362861574138</v>
      </c>
      <c r="H402" s="46"/>
      <c r="I402" s="46"/>
      <c r="J402" s="62">
        <v>403095.6598788955</v>
      </c>
    </row>
    <row r="403" spans="1:10" outlineLevel="1" x14ac:dyDescent="0.4">
      <c r="A403">
        <v>0.79</v>
      </c>
      <c r="B403" s="62">
        <f t="shared" si="36"/>
        <v>234087.49997805891</v>
      </c>
      <c r="C403" s="62">
        <f t="shared" si="37"/>
        <v>276300.06864659936</v>
      </c>
      <c r="D403" s="62">
        <f t="shared" si="38"/>
        <v>315513.54692977614</v>
      </c>
      <c r="E403" s="62">
        <f t="shared" si="39"/>
        <v>356752.94252247619</v>
      </c>
      <c r="F403" s="62">
        <f t="shared" si="40"/>
        <v>398978.55135238857</v>
      </c>
      <c r="G403" s="63">
        <f t="shared" si="41"/>
        <v>0.14811107943229457</v>
      </c>
      <c r="H403" s="46"/>
      <c r="I403" s="46"/>
      <c r="J403" s="62">
        <v>405604.26588408981</v>
      </c>
    </row>
    <row r="404" spans="1:10" outlineLevel="1" x14ac:dyDescent="0.4">
      <c r="A404">
        <v>0.8</v>
      </c>
      <c r="B404" s="62">
        <f t="shared" si="36"/>
        <v>234087.49997805891</v>
      </c>
      <c r="C404" s="62">
        <f t="shared" si="37"/>
        <v>276300.06864659936</v>
      </c>
      <c r="D404" s="62">
        <f t="shared" si="38"/>
        <v>317935.78171209391</v>
      </c>
      <c r="E404" s="62">
        <f t="shared" si="39"/>
        <v>358500.31842203863</v>
      </c>
      <c r="F404" s="62">
        <f t="shared" si="40"/>
        <v>400954.9451504593</v>
      </c>
      <c r="G404" s="63">
        <f t="shared" si="41"/>
        <v>0.14924629910624004</v>
      </c>
      <c r="H404" s="46"/>
      <c r="I404" s="46"/>
      <c r="J404" s="62">
        <v>409455.59305148514</v>
      </c>
    </row>
    <row r="405" spans="1:10" outlineLevel="1" x14ac:dyDescent="0.4">
      <c r="A405">
        <v>0.81</v>
      </c>
      <c r="B405" s="62">
        <f t="shared" si="36"/>
        <v>246971.24947545229</v>
      </c>
      <c r="C405" s="62">
        <f t="shared" si="37"/>
        <v>280519.53134157567</v>
      </c>
      <c r="D405" s="62">
        <f t="shared" si="38"/>
        <v>320047.75364064547</v>
      </c>
      <c r="E405" s="62">
        <f t="shared" si="39"/>
        <v>361318.59378977842</v>
      </c>
      <c r="F405" s="62">
        <f t="shared" si="40"/>
        <v>404346.1150895771</v>
      </c>
      <c r="G405" s="63">
        <f t="shared" si="41"/>
        <v>0.15118376049891369</v>
      </c>
      <c r="H405" s="46"/>
      <c r="I405" s="46"/>
      <c r="J405" s="62">
        <v>414669.73454070691</v>
      </c>
    </row>
    <row r="406" spans="1:10" outlineLevel="1" x14ac:dyDescent="0.4">
      <c r="A406">
        <v>0.82000000000000006</v>
      </c>
      <c r="B406" s="62">
        <f t="shared" si="36"/>
        <v>246971.24947545229</v>
      </c>
      <c r="C406" s="62">
        <f t="shared" si="37"/>
        <v>284095.91043349646</v>
      </c>
      <c r="D406" s="62">
        <f t="shared" si="38"/>
        <v>321904.71366086678</v>
      </c>
      <c r="E406" s="62">
        <f t="shared" si="39"/>
        <v>364068.40776734729</v>
      </c>
      <c r="F406" s="62">
        <f t="shared" si="40"/>
        <v>409127.98792176665</v>
      </c>
      <c r="G406" s="63">
        <f t="shared" si="41"/>
        <v>0.1538937905740472</v>
      </c>
      <c r="H406" s="46"/>
      <c r="I406" s="46"/>
      <c r="J406" s="62">
        <v>418866.38858034002</v>
      </c>
    </row>
    <row r="407" spans="1:10" outlineLevel="1" x14ac:dyDescent="0.4">
      <c r="A407">
        <v>0.83000000000000007</v>
      </c>
      <c r="B407" s="62">
        <f t="shared" si="36"/>
        <v>246971.24947545229</v>
      </c>
      <c r="C407" s="62">
        <f t="shared" si="37"/>
        <v>284100.17477212677</v>
      </c>
      <c r="D407" s="62">
        <f t="shared" si="38"/>
        <v>323961.23381577828</v>
      </c>
      <c r="E407" s="62">
        <f t="shared" si="39"/>
        <v>365365.67137518595</v>
      </c>
      <c r="F407" s="62">
        <f t="shared" si="40"/>
        <v>413510.95025415556</v>
      </c>
      <c r="G407" s="63">
        <f t="shared" si="41"/>
        <v>0.1563555841398013</v>
      </c>
      <c r="H407" s="46"/>
      <c r="I407" s="46"/>
      <c r="J407" s="62">
        <v>424314.67374772445</v>
      </c>
    </row>
    <row r="408" spans="1:10" outlineLevel="1" x14ac:dyDescent="0.4">
      <c r="A408">
        <v>0.84</v>
      </c>
      <c r="B408" s="62">
        <f t="shared" si="36"/>
        <v>246971.24947545229</v>
      </c>
      <c r="C408" s="62">
        <f t="shared" si="37"/>
        <v>284273.41257495596</v>
      </c>
      <c r="D408" s="62">
        <f t="shared" si="38"/>
        <v>326363.62147081073</v>
      </c>
      <c r="E408" s="62">
        <f t="shared" si="39"/>
        <v>367724.28844918951</v>
      </c>
      <c r="F408" s="62">
        <f t="shared" si="40"/>
        <v>417958.73942167527</v>
      </c>
      <c r="G408" s="63">
        <f t="shared" si="41"/>
        <v>0.1588325433662498</v>
      </c>
      <c r="H408" s="46"/>
      <c r="I408" s="46"/>
      <c r="J408" s="62">
        <v>428764.24226347619</v>
      </c>
    </row>
    <row r="409" spans="1:10" outlineLevel="1" x14ac:dyDescent="0.4">
      <c r="A409">
        <v>0.85</v>
      </c>
      <c r="B409" s="62">
        <f t="shared" si="36"/>
        <v>246971.24947545229</v>
      </c>
      <c r="C409" s="62">
        <f t="shared" si="37"/>
        <v>285034.80960914172</v>
      </c>
      <c r="D409" s="62">
        <f t="shared" si="38"/>
        <v>327862.03153979639</v>
      </c>
      <c r="E409" s="62">
        <f t="shared" si="39"/>
        <v>371574.75608706649</v>
      </c>
      <c r="F409" s="62">
        <f t="shared" si="40"/>
        <v>421178.41616716085</v>
      </c>
      <c r="G409" s="63">
        <f t="shared" si="41"/>
        <v>0.16061244266700167</v>
      </c>
      <c r="H409" s="46"/>
      <c r="I409" s="46"/>
      <c r="J409" s="62">
        <v>432381.29833772156</v>
      </c>
    </row>
    <row r="410" spans="1:10" outlineLevel="1" x14ac:dyDescent="0.4">
      <c r="A410">
        <v>0.86</v>
      </c>
      <c r="B410" s="62">
        <f t="shared" si="36"/>
        <v>246971.24947545229</v>
      </c>
      <c r="C410" s="62">
        <f t="shared" si="37"/>
        <v>287930.37725331634</v>
      </c>
      <c r="D410" s="62">
        <f t="shared" si="38"/>
        <v>327967.72644244204</v>
      </c>
      <c r="E410" s="62">
        <f t="shared" si="39"/>
        <v>374528.60073616571</v>
      </c>
      <c r="F410" s="62">
        <f t="shared" si="40"/>
        <v>424241.97968085017</v>
      </c>
      <c r="G410" s="63">
        <f t="shared" si="41"/>
        <v>0.16229596202561414</v>
      </c>
      <c r="H410" s="46"/>
      <c r="I410" s="46"/>
      <c r="J410" s="62">
        <v>436485.16600299597</v>
      </c>
    </row>
    <row r="411" spans="1:10" outlineLevel="1" x14ac:dyDescent="0.4">
      <c r="A411">
        <v>0.87</v>
      </c>
      <c r="B411" s="62">
        <f t="shared" si="36"/>
        <v>257324.80944832662</v>
      </c>
      <c r="C411" s="62">
        <f t="shared" si="37"/>
        <v>288237.74732493103</v>
      </c>
      <c r="D411" s="62">
        <f t="shared" si="38"/>
        <v>329276.82726143318</v>
      </c>
      <c r="E411" s="62">
        <f t="shared" si="39"/>
        <v>379044.52421797329</v>
      </c>
      <c r="F411" s="62">
        <f t="shared" si="40"/>
        <v>429089.46325848694</v>
      </c>
      <c r="G411" s="63">
        <f t="shared" si="41"/>
        <v>0.16494003121403378</v>
      </c>
      <c r="H411" s="46"/>
      <c r="I411" s="46"/>
      <c r="J411" s="62">
        <v>442957.08077871212</v>
      </c>
    </row>
    <row r="412" spans="1:10" outlineLevel="1" x14ac:dyDescent="0.4">
      <c r="A412">
        <v>0.88</v>
      </c>
      <c r="B412" s="62">
        <f t="shared" si="36"/>
        <v>257324.80944832662</v>
      </c>
      <c r="C412" s="62">
        <f t="shared" si="37"/>
        <v>291750.09947536129</v>
      </c>
      <c r="D412" s="62">
        <f t="shared" si="38"/>
        <v>331073.09025830659</v>
      </c>
      <c r="E412" s="62">
        <f t="shared" si="39"/>
        <v>382305.23570118746</v>
      </c>
      <c r="F412" s="62">
        <f t="shared" si="40"/>
        <v>434493.82617259998</v>
      </c>
      <c r="G412" s="63">
        <f t="shared" si="41"/>
        <v>0.16785978141214505</v>
      </c>
      <c r="H412" s="46"/>
      <c r="I412" s="46"/>
      <c r="J412" s="62">
        <v>446984.37126719847</v>
      </c>
    </row>
    <row r="413" spans="1:10" outlineLevel="1" x14ac:dyDescent="0.4">
      <c r="A413">
        <v>0.89</v>
      </c>
      <c r="B413" s="62">
        <f t="shared" si="36"/>
        <v>257324.80944832662</v>
      </c>
      <c r="C413" s="62">
        <f t="shared" si="37"/>
        <v>295719.49906839122</v>
      </c>
      <c r="D413" s="62">
        <f t="shared" si="38"/>
        <v>333473.44655773765</v>
      </c>
      <c r="E413" s="62">
        <f t="shared" si="39"/>
        <v>384704.63291272346</v>
      </c>
      <c r="F413" s="62">
        <f t="shared" si="40"/>
        <v>439372.00417254027</v>
      </c>
      <c r="G413" s="63">
        <f t="shared" si="41"/>
        <v>0.17047049417153629</v>
      </c>
      <c r="H413" s="46"/>
      <c r="I413" s="46"/>
      <c r="J413" s="62">
        <v>451258.86469332816</v>
      </c>
    </row>
    <row r="414" spans="1:10" outlineLevel="1" x14ac:dyDescent="0.4">
      <c r="A414">
        <v>0.9</v>
      </c>
      <c r="B414" s="62">
        <f t="shared" si="36"/>
        <v>257324.80944832662</v>
      </c>
      <c r="C414" s="62">
        <f t="shared" si="37"/>
        <v>296276.00194919866</v>
      </c>
      <c r="D414" s="62">
        <f t="shared" si="38"/>
        <v>337348.86863160628</v>
      </c>
      <c r="E414" s="62">
        <f t="shared" si="39"/>
        <v>388050.96879280987</v>
      </c>
      <c r="F414" s="62">
        <f t="shared" si="40"/>
        <v>447362.3855092802</v>
      </c>
      <c r="G414" s="63">
        <f t="shared" si="41"/>
        <v>0.17469709240840947</v>
      </c>
      <c r="H414" s="46"/>
      <c r="I414" s="46"/>
      <c r="J414" s="62">
        <v>460577.63615364861</v>
      </c>
    </row>
    <row r="415" spans="1:10" outlineLevel="1" x14ac:dyDescent="0.4">
      <c r="A415">
        <v>0.91</v>
      </c>
      <c r="B415" s="62">
        <f t="shared" si="36"/>
        <v>257324.80944832662</v>
      </c>
      <c r="C415" s="62">
        <f t="shared" si="37"/>
        <v>297289.24791277206</v>
      </c>
      <c r="D415" s="62">
        <f t="shared" si="38"/>
        <v>340754.92243400693</v>
      </c>
      <c r="E415" s="62">
        <f t="shared" si="39"/>
        <v>392679.61628947785</v>
      </c>
      <c r="F415" s="62">
        <f t="shared" si="40"/>
        <v>449875.15005660383</v>
      </c>
      <c r="G415" s="63">
        <f t="shared" si="41"/>
        <v>0.17601375476648484</v>
      </c>
      <c r="H415" s="46"/>
      <c r="I415" s="46"/>
      <c r="J415" s="62">
        <v>468067.619264904</v>
      </c>
    </row>
    <row r="416" spans="1:10" outlineLevel="1" x14ac:dyDescent="0.4">
      <c r="A416">
        <v>0.92</v>
      </c>
      <c r="B416" s="62">
        <f t="shared" si="36"/>
        <v>257324.80944832662</v>
      </c>
      <c r="C416" s="62">
        <f t="shared" si="37"/>
        <v>300095.44440225576</v>
      </c>
      <c r="D416" s="62">
        <f t="shared" si="38"/>
        <v>344153.27507972071</v>
      </c>
      <c r="E416" s="62">
        <f t="shared" si="39"/>
        <v>397782.20190622337</v>
      </c>
      <c r="F416" s="62">
        <f t="shared" si="40"/>
        <v>457858.43372726376</v>
      </c>
      <c r="G416" s="63">
        <f t="shared" si="41"/>
        <v>0.18015818767424588</v>
      </c>
      <c r="H416" s="46"/>
      <c r="I416" s="46"/>
      <c r="J416" s="62">
        <v>474860.97129247728</v>
      </c>
    </row>
    <row r="417" spans="1:10" outlineLevel="1" x14ac:dyDescent="0.4">
      <c r="A417">
        <v>0.93</v>
      </c>
      <c r="B417" s="62">
        <f t="shared" si="36"/>
        <v>257324.80944832662</v>
      </c>
      <c r="C417" s="62">
        <f t="shared" si="37"/>
        <v>300178.9272831853</v>
      </c>
      <c r="D417" s="62">
        <f t="shared" si="38"/>
        <v>350440.78898057225</v>
      </c>
      <c r="E417" s="62">
        <f t="shared" si="39"/>
        <v>404476.56387093727</v>
      </c>
      <c r="F417" s="62">
        <f t="shared" si="40"/>
        <v>467395.78582861216</v>
      </c>
      <c r="G417" s="63">
        <f t="shared" si="41"/>
        <v>0.18503440492703829</v>
      </c>
      <c r="H417" s="46"/>
      <c r="I417" s="46"/>
      <c r="J417" s="62">
        <v>483056.8028580948</v>
      </c>
    </row>
    <row r="418" spans="1:10" outlineLevel="1" x14ac:dyDescent="0.4">
      <c r="A418">
        <v>0.94000000000000006</v>
      </c>
      <c r="B418" s="62">
        <f t="shared" ref="B418:B426" si="42">PERCENTILE( Fcst_Yr_1, IF( $B$5, 1-$A418, $A418 ))</f>
        <v>257324.80944832662</v>
      </c>
      <c r="C418" s="62">
        <f t="shared" ref="C418:C426" si="43">PERCENTILE( Fcst_Yr_2, IF( $C$5, 1-$A418, $A418 ))</f>
        <v>304241.67495091195</v>
      </c>
      <c r="D418" s="62">
        <f t="shared" ref="D418:D426" si="44">PERCENTILE( Fcst_Yr_3, IF( $D$5, 1-$A418, $A418 ))</f>
        <v>354866.23684371967</v>
      </c>
      <c r="E418" s="62">
        <f t="shared" ref="E418:E426" si="45">PERCENTILE( Fcst_Yr_4, IF( $E$5, 1-$A418, $A418 ))</f>
        <v>414403.2089164019</v>
      </c>
      <c r="F418" s="62">
        <f t="shared" ref="F418:F426" si="46">PERCENTILE( Fcst_Yr_5, IF( $F$5, 1-$A418, $A418 )) / F$10</f>
        <v>473805.11973015493</v>
      </c>
      <c r="G418" s="63">
        <f t="shared" ref="G418:G426" si="47">PERCENTILE( Return_Year_5, IF( $G$5, 1-$A418, $A418 )) / G$10</f>
        <v>0.18826675508414639</v>
      </c>
      <c r="H418" s="46"/>
      <c r="I418" s="46"/>
      <c r="J418" s="62">
        <v>490200.24940405035</v>
      </c>
    </row>
    <row r="419" spans="1:10" outlineLevel="1" x14ac:dyDescent="0.4">
      <c r="A419">
        <v>0.95000000000000007</v>
      </c>
      <c r="B419" s="62">
        <f t="shared" si="42"/>
        <v>264330.85567454738</v>
      </c>
      <c r="C419" s="62">
        <f t="shared" si="43"/>
        <v>305107.0275524403</v>
      </c>
      <c r="D419" s="62">
        <f t="shared" si="44"/>
        <v>357595.88133803365</v>
      </c>
      <c r="E419" s="62">
        <f t="shared" si="45"/>
        <v>421737.88678330556</v>
      </c>
      <c r="F419" s="62">
        <f t="shared" si="46"/>
        <v>484917.59051462065</v>
      </c>
      <c r="G419" s="63">
        <f t="shared" si="47"/>
        <v>0.19378903913936477</v>
      </c>
      <c r="H419" s="46"/>
      <c r="I419" s="46"/>
      <c r="J419" s="62">
        <v>501398.10969784716</v>
      </c>
    </row>
    <row r="420" spans="1:10" outlineLevel="1" x14ac:dyDescent="0.4">
      <c r="A420">
        <v>0.96</v>
      </c>
      <c r="B420" s="62">
        <f t="shared" si="42"/>
        <v>264330.85567454738</v>
      </c>
      <c r="C420" s="62">
        <f t="shared" si="43"/>
        <v>305808.70614454616</v>
      </c>
      <c r="D420" s="62">
        <f t="shared" si="44"/>
        <v>367262.72152756713</v>
      </c>
      <c r="E420" s="62">
        <f t="shared" si="45"/>
        <v>427188.15244116087</v>
      </c>
      <c r="F420" s="62">
        <f t="shared" si="46"/>
        <v>493287.64743422403</v>
      </c>
      <c r="G420" s="63">
        <f t="shared" si="47"/>
        <v>0.1978820267554196</v>
      </c>
      <c r="H420" s="46"/>
      <c r="I420" s="46"/>
      <c r="J420" s="62">
        <v>509220.68386947073</v>
      </c>
    </row>
    <row r="421" spans="1:10" outlineLevel="1" x14ac:dyDescent="0.4">
      <c r="A421">
        <v>0.97</v>
      </c>
      <c r="B421" s="62">
        <f t="shared" si="42"/>
        <v>264330.85567454738</v>
      </c>
      <c r="C421" s="62">
        <f t="shared" si="43"/>
        <v>308525.71003766282</v>
      </c>
      <c r="D421" s="62">
        <f t="shared" si="44"/>
        <v>376452.59010037675</v>
      </c>
      <c r="E421" s="62">
        <f t="shared" si="45"/>
        <v>439231.73158328334</v>
      </c>
      <c r="F421" s="62">
        <f t="shared" si="46"/>
        <v>506643.16752774065</v>
      </c>
      <c r="G421" s="63">
        <f t="shared" si="47"/>
        <v>0.20429927732816558</v>
      </c>
      <c r="H421" s="46"/>
      <c r="I421" s="46"/>
      <c r="J421" s="62">
        <v>532243.83819912188</v>
      </c>
    </row>
    <row r="422" spans="1:10" outlineLevel="1" x14ac:dyDescent="0.4">
      <c r="A422">
        <v>0.98</v>
      </c>
      <c r="B422" s="62">
        <f t="shared" si="42"/>
        <v>264330.85567454738</v>
      </c>
      <c r="C422" s="62">
        <f t="shared" si="43"/>
        <v>318496.5485441208</v>
      </c>
      <c r="D422" s="62">
        <f t="shared" si="44"/>
        <v>382727.24030909059</v>
      </c>
      <c r="E422" s="62">
        <f t="shared" si="45"/>
        <v>452338.53856712428</v>
      </c>
      <c r="F422" s="62">
        <f t="shared" si="46"/>
        <v>529932.95847953437</v>
      </c>
      <c r="G422" s="63">
        <f t="shared" si="47"/>
        <v>0.21517320762889466</v>
      </c>
      <c r="H422" s="46"/>
      <c r="I422" s="46"/>
      <c r="J422" s="62">
        <v>564657.24495133234</v>
      </c>
    </row>
    <row r="423" spans="1:10" outlineLevel="1" x14ac:dyDescent="0.4">
      <c r="A423">
        <v>0.99</v>
      </c>
      <c r="B423" s="62">
        <f t="shared" si="42"/>
        <v>264330.85567454738</v>
      </c>
      <c r="C423" s="62">
        <f t="shared" si="43"/>
        <v>332000.0063610035</v>
      </c>
      <c r="D423" s="62">
        <f t="shared" si="44"/>
        <v>395086.31331687991</v>
      </c>
      <c r="E423" s="62">
        <f t="shared" si="45"/>
        <v>475353.00110906549</v>
      </c>
      <c r="F423" s="62">
        <f t="shared" si="46"/>
        <v>565574.72724371939</v>
      </c>
      <c r="G423" s="63">
        <f t="shared" si="47"/>
        <v>0.23109622045684797</v>
      </c>
      <c r="H423" s="46"/>
      <c r="I423" s="46"/>
      <c r="J423" s="62">
        <v>585044.88414172397</v>
      </c>
    </row>
    <row r="424" spans="1:10" outlineLevel="1" x14ac:dyDescent="0.4">
      <c r="A424">
        <v>0.99299999999999999</v>
      </c>
      <c r="B424" s="62">
        <f t="shared" si="42"/>
        <v>264330.85567454738</v>
      </c>
      <c r="C424" s="62">
        <f t="shared" si="43"/>
        <v>340905.6621246658</v>
      </c>
      <c r="D424" s="62">
        <f t="shared" si="44"/>
        <v>397123.74778253178</v>
      </c>
      <c r="E424" s="62">
        <f t="shared" si="45"/>
        <v>490545.24303409905</v>
      </c>
      <c r="F424" s="62">
        <f t="shared" si="46"/>
        <v>582783.87109570461</v>
      </c>
      <c r="G424" s="63">
        <f t="shared" si="47"/>
        <v>0.23849836466230365</v>
      </c>
      <c r="H424" s="46"/>
      <c r="I424" s="46"/>
      <c r="J424" s="62">
        <v>589339.16299043142</v>
      </c>
    </row>
    <row r="425" spans="1:10" outlineLevel="1" x14ac:dyDescent="0.4">
      <c r="A425">
        <v>0.996</v>
      </c>
      <c r="B425" s="62">
        <f t="shared" si="42"/>
        <v>264330.85567454738</v>
      </c>
      <c r="C425" s="62">
        <f t="shared" si="43"/>
        <v>340905.6621246658</v>
      </c>
      <c r="D425" s="62">
        <f t="shared" si="44"/>
        <v>404094.08739508572</v>
      </c>
      <c r="E425" s="62">
        <f t="shared" si="45"/>
        <v>499842.99189826893</v>
      </c>
      <c r="F425" s="62">
        <f t="shared" si="46"/>
        <v>606708.81159195339</v>
      </c>
      <c r="G425" s="63">
        <f t="shared" si="47"/>
        <v>0.24850402718762213</v>
      </c>
      <c r="H425" s="46"/>
      <c r="I425" s="46"/>
      <c r="J425" s="62">
        <v>598274.98958144698</v>
      </c>
    </row>
    <row r="426" spans="1:10" outlineLevel="1" x14ac:dyDescent="0.4">
      <c r="A426">
        <v>0.999</v>
      </c>
      <c r="B426" s="62">
        <f t="shared" si="42"/>
        <v>264330.85567454738</v>
      </c>
      <c r="C426" s="62">
        <f t="shared" si="43"/>
        <v>340914.8835913986</v>
      </c>
      <c r="D426" s="62">
        <f t="shared" si="44"/>
        <v>440831.03940268583</v>
      </c>
      <c r="E426" s="62">
        <f t="shared" si="45"/>
        <v>508645.15269098844</v>
      </c>
      <c r="F426" s="62">
        <f t="shared" si="46"/>
        <v>648030.46940327133</v>
      </c>
      <c r="G426" s="63">
        <f t="shared" si="47"/>
        <v>0.26506510224356405</v>
      </c>
      <c r="H426" s="46"/>
      <c r="I426" s="46"/>
      <c r="J426" s="62">
        <v>634338.16998292878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44</vt:i4>
      </vt:variant>
    </vt:vector>
  </HeadingPairs>
  <TitlesOfParts>
    <vt:vector size="49" baseType="lpstr">
      <vt:lpstr>Model</vt:lpstr>
      <vt:lpstr>Dashboard</vt:lpstr>
      <vt:lpstr>SIPS ETF</vt:lpstr>
      <vt:lpstr>PMTable</vt:lpstr>
      <vt:lpstr>SIPmath Chart Data</vt:lpstr>
      <vt:lpstr>Fcst_Yr_1</vt:lpstr>
      <vt:lpstr>Fcst_Yr_2</vt:lpstr>
      <vt:lpstr>Fcst_Yr_3</vt:lpstr>
      <vt:lpstr>Fcst_Yr_4</vt:lpstr>
      <vt:lpstr>Fcst_Yr_5</vt:lpstr>
      <vt:lpstr>Investment</vt:lpstr>
      <vt:lpstr>PM__Excess_Return_over_RF_bins</vt:lpstr>
      <vt:lpstr>PM__Excess_Return_over_RF_freq</vt:lpstr>
      <vt:lpstr>PM__Excess_Return_over_RF_lbls</vt:lpstr>
      <vt:lpstr>PM_cdf_Y</vt:lpstr>
      <vt:lpstr>PM_Fcst_Yr_1_bins</vt:lpstr>
      <vt:lpstr>PM_Fcst_Yr_1_cdf_X</vt:lpstr>
      <vt:lpstr>PM_Fcst_Yr_1_freq</vt:lpstr>
      <vt:lpstr>PM_Fcst_Yr_1_lbls</vt:lpstr>
      <vt:lpstr>PM_Fcst_Yr_2_bins</vt:lpstr>
      <vt:lpstr>PM_Fcst_Yr_2_cdf_X</vt:lpstr>
      <vt:lpstr>PM_Fcst_Yr_2_freq</vt:lpstr>
      <vt:lpstr>PM_Fcst_Yr_2_lbls</vt:lpstr>
      <vt:lpstr>PM_Fcst_Yr_3_bins</vt:lpstr>
      <vt:lpstr>PM_Fcst_Yr_3_cdf_X</vt:lpstr>
      <vt:lpstr>PM_Fcst_Yr_3_freq</vt:lpstr>
      <vt:lpstr>PM_Fcst_Yr_3_lbls</vt:lpstr>
      <vt:lpstr>PM_Fcst_Yr_4_bins</vt:lpstr>
      <vt:lpstr>PM_Fcst_Yr_4_cdf_X</vt:lpstr>
      <vt:lpstr>PM_Fcst_Yr_4_freq</vt:lpstr>
      <vt:lpstr>PM_Fcst_Yr_4_lbls</vt:lpstr>
      <vt:lpstr>PM_Fcst_Yr_5_bins</vt:lpstr>
      <vt:lpstr>PM_Fcst_Yr_5_cdf_X</vt:lpstr>
      <vt:lpstr>PM_Fcst_Yr_5_freq</vt:lpstr>
      <vt:lpstr>PM_Fcst_Yr_5_lbls</vt:lpstr>
      <vt:lpstr>PM_Index</vt:lpstr>
      <vt:lpstr>PM_Return_Year_5_bins</vt:lpstr>
      <vt:lpstr>PM_Return_Year_5_cdf_X</vt:lpstr>
      <vt:lpstr>PM_Return_Year_5_freq</vt:lpstr>
      <vt:lpstr>PM_Return_Year_5_lbls</vt:lpstr>
      <vt:lpstr>Portfolio</vt:lpstr>
      <vt:lpstr>Results</vt:lpstr>
      <vt:lpstr>Return_Year_5</vt:lpstr>
      <vt:lpstr>s_DIA</vt:lpstr>
      <vt:lpstr>s_MDY</vt:lpstr>
      <vt:lpstr>s_SLYG</vt:lpstr>
      <vt:lpstr>s_SLYV</vt:lpstr>
      <vt:lpstr>s_SPY</vt:lpstr>
      <vt:lpstr>s_XLE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Putt</dc:creator>
  <cp:lastModifiedBy>Brian Putt</cp:lastModifiedBy>
  <dcterms:created xsi:type="dcterms:W3CDTF">2016-09-15T17:02:12Z</dcterms:created>
  <dcterms:modified xsi:type="dcterms:W3CDTF">2019-09-29T11:42:03Z</dcterms:modified>
</cp:coreProperties>
</file>